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yectos\ClaudeProjects\GDSoluciones\Excel\"/>
    </mc:Choice>
  </mc:AlternateContent>
  <workbookProtection lockStructure="1"/>
  <bookViews>
    <workbookView xWindow="0" yWindow="0" windowWidth="13035" windowHeight="7065" activeTab="2"/>
  </bookViews>
  <sheets>
    <sheet name="Instrucciones" sheetId="1" r:id="rId1"/>
    <sheet name="Inicio" sheetId="2" r:id="rId2"/>
    <sheet name="Productos" sheetId="3" r:id="rId3"/>
    <sheet name="Ventas" sheetId="4" r:id="rId4"/>
    <sheet name="Compras y Gastos" sheetId="5" r:id="rId5"/>
    <sheet name="Fiados" sheetId="6" r:id="rId6"/>
    <sheet name="Cierre de Caja" sheetId="7" r:id="rId7"/>
    <sheet name="Datos" sheetId="8" state="hidden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" l="1"/>
  <c r="B10" i="2"/>
  <c r="A3" i="2"/>
  <c r="O2" i="8"/>
  <c r="O3" i="8"/>
  <c r="O4" i="8"/>
  <c r="O5" i="8"/>
  <c r="O6" i="8"/>
  <c r="O7" i="8"/>
  <c r="G13" i="8"/>
  <c r="H13" i="8" s="1"/>
  <c r="G21" i="8"/>
  <c r="H21" i="8" s="1"/>
  <c r="G29" i="8"/>
  <c r="H29" i="8" s="1"/>
  <c r="G37" i="8"/>
  <c r="H37" i="8" s="1"/>
  <c r="G45" i="8"/>
  <c r="H45" i="8" s="1"/>
  <c r="G53" i="8"/>
  <c r="H53" i="8" s="1"/>
  <c r="G61" i="8"/>
  <c r="H61" i="8" s="1"/>
  <c r="G69" i="8"/>
  <c r="H69" i="8" s="1"/>
  <c r="G77" i="8"/>
  <c r="H77" i="8" s="1"/>
  <c r="G85" i="8"/>
  <c r="H85" i="8" s="1"/>
  <c r="G93" i="8"/>
  <c r="H93" i="8" s="1"/>
  <c r="G101" i="8"/>
  <c r="H101" i="8" s="1"/>
  <c r="F12" i="8"/>
  <c r="F14" i="8"/>
  <c r="F20" i="8"/>
  <c r="F22" i="8"/>
  <c r="F28" i="8"/>
  <c r="F30" i="8"/>
  <c r="F36" i="8"/>
  <c r="F38" i="8"/>
  <c r="F44" i="8"/>
  <c r="F46" i="8"/>
  <c r="F52" i="8"/>
  <c r="F54" i="8"/>
  <c r="F60" i="8"/>
  <c r="F62" i="8"/>
  <c r="F68" i="8"/>
  <c r="F70" i="8"/>
  <c r="F76" i="8"/>
  <c r="F78" i="8"/>
  <c r="F84" i="8"/>
  <c r="F86" i="8"/>
  <c r="F92" i="8"/>
  <c r="F94" i="8"/>
  <c r="F100" i="8"/>
  <c r="E2" i="8"/>
  <c r="F2" i="8" s="1"/>
  <c r="E3" i="8"/>
  <c r="F3" i="8" s="1"/>
  <c r="E4" i="8"/>
  <c r="E5" i="8"/>
  <c r="E6" i="8"/>
  <c r="E7" i="8"/>
  <c r="F7" i="8" s="1"/>
  <c r="E8" i="8"/>
  <c r="F8" i="8" s="1"/>
  <c r="E9" i="8"/>
  <c r="F9" i="8" s="1"/>
  <c r="E10" i="8"/>
  <c r="F10" i="8" s="1"/>
  <c r="E11" i="8"/>
  <c r="F11" i="8" s="1"/>
  <c r="E12" i="8"/>
  <c r="G12" i="8" s="1"/>
  <c r="H12" i="8" s="1"/>
  <c r="E13" i="8"/>
  <c r="F13" i="8" s="1"/>
  <c r="E14" i="8"/>
  <c r="G14" i="8" s="1"/>
  <c r="H14" i="8" s="1"/>
  <c r="E15" i="8"/>
  <c r="F15" i="8" s="1"/>
  <c r="E16" i="8"/>
  <c r="F16" i="8" s="1"/>
  <c r="E17" i="8"/>
  <c r="F17" i="8" s="1"/>
  <c r="E18" i="8"/>
  <c r="F18" i="8" s="1"/>
  <c r="E19" i="8"/>
  <c r="F19" i="8" s="1"/>
  <c r="E20" i="8"/>
  <c r="G20" i="8" s="1"/>
  <c r="H20" i="8" s="1"/>
  <c r="E21" i="8"/>
  <c r="F21" i="8" s="1"/>
  <c r="E22" i="8"/>
  <c r="G22" i="8" s="1"/>
  <c r="H22" i="8" s="1"/>
  <c r="E23" i="8"/>
  <c r="F23" i="8" s="1"/>
  <c r="E24" i="8"/>
  <c r="F24" i="8" s="1"/>
  <c r="E25" i="8"/>
  <c r="F25" i="8" s="1"/>
  <c r="E26" i="8"/>
  <c r="F26" i="8" s="1"/>
  <c r="E27" i="8"/>
  <c r="F27" i="8" s="1"/>
  <c r="E28" i="8"/>
  <c r="G28" i="8" s="1"/>
  <c r="H28" i="8" s="1"/>
  <c r="E29" i="8"/>
  <c r="F29" i="8" s="1"/>
  <c r="E30" i="8"/>
  <c r="G30" i="8" s="1"/>
  <c r="H30" i="8" s="1"/>
  <c r="E31" i="8"/>
  <c r="F31" i="8" s="1"/>
  <c r="E32" i="8"/>
  <c r="F32" i="8" s="1"/>
  <c r="E33" i="8"/>
  <c r="F33" i="8" s="1"/>
  <c r="E34" i="8"/>
  <c r="F34" i="8" s="1"/>
  <c r="E35" i="8"/>
  <c r="F35" i="8" s="1"/>
  <c r="E36" i="8"/>
  <c r="G36" i="8" s="1"/>
  <c r="H36" i="8" s="1"/>
  <c r="E37" i="8"/>
  <c r="F37" i="8" s="1"/>
  <c r="E38" i="8"/>
  <c r="G38" i="8" s="1"/>
  <c r="H38" i="8" s="1"/>
  <c r="E39" i="8"/>
  <c r="F39" i="8" s="1"/>
  <c r="E40" i="8"/>
  <c r="F40" i="8" s="1"/>
  <c r="E41" i="8"/>
  <c r="F41" i="8" s="1"/>
  <c r="E42" i="8"/>
  <c r="F42" i="8" s="1"/>
  <c r="E43" i="8"/>
  <c r="F43" i="8" s="1"/>
  <c r="E44" i="8"/>
  <c r="G44" i="8" s="1"/>
  <c r="H44" i="8" s="1"/>
  <c r="E45" i="8"/>
  <c r="F45" i="8" s="1"/>
  <c r="E46" i="8"/>
  <c r="G46" i="8" s="1"/>
  <c r="H46" i="8" s="1"/>
  <c r="E47" i="8"/>
  <c r="F47" i="8" s="1"/>
  <c r="E48" i="8"/>
  <c r="F48" i="8" s="1"/>
  <c r="E49" i="8"/>
  <c r="F49" i="8" s="1"/>
  <c r="E50" i="8"/>
  <c r="F50" i="8" s="1"/>
  <c r="E51" i="8"/>
  <c r="F51" i="8" s="1"/>
  <c r="E52" i="8"/>
  <c r="G52" i="8" s="1"/>
  <c r="H52" i="8" s="1"/>
  <c r="E53" i="8"/>
  <c r="F53" i="8" s="1"/>
  <c r="E54" i="8"/>
  <c r="G54" i="8" s="1"/>
  <c r="H54" i="8" s="1"/>
  <c r="E55" i="8"/>
  <c r="F55" i="8" s="1"/>
  <c r="E56" i="8"/>
  <c r="F56" i="8" s="1"/>
  <c r="E57" i="8"/>
  <c r="F57" i="8" s="1"/>
  <c r="E58" i="8"/>
  <c r="F58" i="8" s="1"/>
  <c r="E59" i="8"/>
  <c r="F59" i="8" s="1"/>
  <c r="E60" i="8"/>
  <c r="G60" i="8" s="1"/>
  <c r="H60" i="8" s="1"/>
  <c r="E61" i="8"/>
  <c r="F61" i="8" s="1"/>
  <c r="E62" i="8"/>
  <c r="G62" i="8" s="1"/>
  <c r="H62" i="8" s="1"/>
  <c r="E63" i="8"/>
  <c r="F63" i="8" s="1"/>
  <c r="E64" i="8"/>
  <c r="F64" i="8" s="1"/>
  <c r="E65" i="8"/>
  <c r="F65" i="8" s="1"/>
  <c r="E66" i="8"/>
  <c r="F66" i="8" s="1"/>
  <c r="E67" i="8"/>
  <c r="F67" i="8" s="1"/>
  <c r="E68" i="8"/>
  <c r="G68" i="8" s="1"/>
  <c r="H68" i="8" s="1"/>
  <c r="E69" i="8"/>
  <c r="F69" i="8" s="1"/>
  <c r="E70" i="8"/>
  <c r="G70" i="8" s="1"/>
  <c r="H70" i="8" s="1"/>
  <c r="E71" i="8"/>
  <c r="F71" i="8" s="1"/>
  <c r="E72" i="8"/>
  <c r="F72" i="8" s="1"/>
  <c r="E73" i="8"/>
  <c r="F73" i="8" s="1"/>
  <c r="E74" i="8"/>
  <c r="F74" i="8" s="1"/>
  <c r="E75" i="8"/>
  <c r="F75" i="8" s="1"/>
  <c r="E76" i="8"/>
  <c r="G76" i="8" s="1"/>
  <c r="H76" i="8" s="1"/>
  <c r="E77" i="8"/>
  <c r="F77" i="8" s="1"/>
  <c r="E78" i="8"/>
  <c r="G78" i="8" s="1"/>
  <c r="H78" i="8" s="1"/>
  <c r="E79" i="8"/>
  <c r="F79" i="8" s="1"/>
  <c r="E80" i="8"/>
  <c r="F80" i="8" s="1"/>
  <c r="E81" i="8"/>
  <c r="F81" i="8" s="1"/>
  <c r="E82" i="8"/>
  <c r="F82" i="8" s="1"/>
  <c r="E83" i="8"/>
  <c r="F83" i="8" s="1"/>
  <c r="E84" i="8"/>
  <c r="G84" i="8" s="1"/>
  <c r="H84" i="8" s="1"/>
  <c r="E85" i="8"/>
  <c r="F85" i="8" s="1"/>
  <c r="E86" i="8"/>
  <c r="G86" i="8" s="1"/>
  <c r="H86" i="8" s="1"/>
  <c r="E87" i="8"/>
  <c r="F87" i="8" s="1"/>
  <c r="E88" i="8"/>
  <c r="F88" i="8" s="1"/>
  <c r="E89" i="8"/>
  <c r="F89" i="8" s="1"/>
  <c r="E90" i="8"/>
  <c r="F90" i="8" s="1"/>
  <c r="E91" i="8"/>
  <c r="F91" i="8" s="1"/>
  <c r="E92" i="8"/>
  <c r="G92" i="8" s="1"/>
  <c r="H92" i="8" s="1"/>
  <c r="E93" i="8"/>
  <c r="F93" i="8" s="1"/>
  <c r="E94" i="8"/>
  <c r="G94" i="8" s="1"/>
  <c r="H94" i="8" s="1"/>
  <c r="E95" i="8"/>
  <c r="F95" i="8" s="1"/>
  <c r="E96" i="8"/>
  <c r="F96" i="8" s="1"/>
  <c r="E97" i="8"/>
  <c r="F97" i="8" s="1"/>
  <c r="E98" i="8"/>
  <c r="F98" i="8" s="1"/>
  <c r="E99" i="8"/>
  <c r="G99" i="8" s="1"/>
  <c r="H99" i="8" s="1"/>
  <c r="E100" i="8"/>
  <c r="G100" i="8" s="1"/>
  <c r="H100" i="8" s="1"/>
  <c r="E101" i="8"/>
  <c r="F101" i="8" s="1"/>
  <c r="A2" i="8"/>
  <c r="A3" i="8" s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G91" i="8" l="1"/>
  <c r="H91" i="8" s="1"/>
  <c r="G83" i="8"/>
  <c r="H83" i="8" s="1"/>
  <c r="G75" i="8"/>
  <c r="H75" i="8" s="1"/>
  <c r="G67" i="8"/>
  <c r="H67" i="8" s="1"/>
  <c r="G59" i="8"/>
  <c r="H59" i="8" s="1"/>
  <c r="G51" i="8"/>
  <c r="H51" i="8" s="1"/>
  <c r="G43" i="8"/>
  <c r="H43" i="8" s="1"/>
  <c r="G35" i="8"/>
  <c r="H35" i="8" s="1"/>
  <c r="G27" i="8"/>
  <c r="H27" i="8" s="1"/>
  <c r="G19" i="8"/>
  <c r="H19" i="8" s="1"/>
  <c r="G11" i="8"/>
  <c r="H11" i="8" s="1"/>
  <c r="F99" i="8"/>
  <c r="G98" i="8"/>
  <c r="H98" i="8" s="1"/>
  <c r="G90" i="8"/>
  <c r="H90" i="8" s="1"/>
  <c r="G82" i="8"/>
  <c r="H82" i="8" s="1"/>
  <c r="G74" i="8"/>
  <c r="H74" i="8" s="1"/>
  <c r="G66" i="8"/>
  <c r="H66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97" i="8"/>
  <c r="H97" i="8" s="1"/>
  <c r="G89" i="8"/>
  <c r="H89" i="8" s="1"/>
  <c r="G81" i="8"/>
  <c r="H81" i="8" s="1"/>
  <c r="G73" i="8"/>
  <c r="H73" i="8" s="1"/>
  <c r="G65" i="8"/>
  <c r="H65" i="8" s="1"/>
  <c r="G57" i="8"/>
  <c r="H57" i="8" s="1"/>
  <c r="G49" i="8"/>
  <c r="H49" i="8" s="1"/>
  <c r="G41" i="8"/>
  <c r="H41" i="8" s="1"/>
  <c r="G33" i="8"/>
  <c r="H33" i="8" s="1"/>
  <c r="G25" i="8"/>
  <c r="H25" i="8" s="1"/>
  <c r="G17" i="8"/>
  <c r="H17" i="8" s="1"/>
  <c r="G9" i="8"/>
  <c r="H9" i="8" s="1"/>
  <c r="G96" i="8"/>
  <c r="H96" i="8" s="1"/>
  <c r="G88" i="8"/>
  <c r="H88" i="8" s="1"/>
  <c r="G80" i="8"/>
  <c r="H80" i="8" s="1"/>
  <c r="G72" i="8"/>
  <c r="H72" i="8" s="1"/>
  <c r="G64" i="8"/>
  <c r="H64" i="8" s="1"/>
  <c r="G56" i="8"/>
  <c r="H56" i="8" s="1"/>
  <c r="G48" i="8"/>
  <c r="H48" i="8" s="1"/>
  <c r="G40" i="8"/>
  <c r="H40" i="8" s="1"/>
  <c r="G32" i="8"/>
  <c r="H32" i="8" s="1"/>
  <c r="G24" i="8"/>
  <c r="H24" i="8" s="1"/>
  <c r="G16" i="8"/>
  <c r="H16" i="8" s="1"/>
  <c r="G8" i="8"/>
  <c r="H8" i="8" s="1"/>
  <c r="G95" i="8"/>
  <c r="H95" i="8" s="1"/>
  <c r="G87" i="8"/>
  <c r="H87" i="8" s="1"/>
  <c r="G79" i="8"/>
  <c r="H79" i="8" s="1"/>
  <c r="G71" i="8"/>
  <c r="H71" i="8" s="1"/>
  <c r="G63" i="8"/>
  <c r="H63" i="8" s="1"/>
  <c r="G55" i="8"/>
  <c r="H55" i="8" s="1"/>
  <c r="G47" i="8"/>
  <c r="H47" i="8" s="1"/>
  <c r="G39" i="8"/>
  <c r="H39" i="8" s="1"/>
  <c r="G31" i="8"/>
  <c r="H31" i="8" s="1"/>
  <c r="G23" i="8"/>
  <c r="H23" i="8" s="1"/>
  <c r="G15" i="8"/>
  <c r="H15" i="8" s="1"/>
  <c r="G7" i="8"/>
  <c r="H7" i="8" s="1"/>
  <c r="F6" i="8"/>
  <c r="F5" i="8"/>
  <c r="F4" i="8"/>
  <c r="C17" i="8"/>
  <c r="C9" i="8"/>
  <c r="C24" i="8"/>
  <c r="C23" i="8"/>
  <c r="C6" i="8"/>
  <c r="C21" i="8"/>
  <c r="C4" i="8"/>
  <c r="C25" i="8"/>
  <c r="C16" i="8"/>
  <c r="C15" i="8"/>
  <c r="C22" i="8"/>
  <c r="C5" i="8"/>
  <c r="C20" i="8"/>
  <c r="C19" i="8"/>
  <c r="C3" i="8"/>
  <c r="C8" i="8"/>
  <c r="C7" i="8"/>
  <c r="C14" i="8"/>
  <c r="C13" i="8"/>
  <c r="C28" i="8"/>
  <c r="C12" i="8"/>
  <c r="C27" i="8"/>
  <c r="C11" i="8"/>
  <c r="C26" i="8"/>
  <c r="C18" i="8"/>
  <c r="C10" i="8"/>
  <c r="C2" i="8"/>
  <c r="B25" i="8"/>
  <c r="B17" i="8"/>
  <c r="B9" i="8"/>
  <c r="B24" i="8"/>
  <c r="B8" i="8"/>
  <c r="B23" i="8"/>
  <c r="B7" i="8"/>
  <c r="B22" i="8"/>
  <c r="B6" i="8"/>
  <c r="B21" i="8"/>
  <c r="B5" i="8"/>
  <c r="B20" i="8"/>
  <c r="B4" i="8"/>
  <c r="B27" i="8"/>
  <c r="B19" i="8"/>
  <c r="B11" i="8"/>
  <c r="B3" i="8"/>
  <c r="B16" i="8"/>
  <c r="B15" i="8"/>
  <c r="B14" i="8"/>
  <c r="B13" i="8"/>
  <c r="B28" i="8"/>
  <c r="B12" i="8"/>
  <c r="B26" i="8"/>
  <c r="B18" i="8"/>
  <c r="B10" i="8"/>
  <c r="B2" i="8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0" i="7"/>
  <c r="H391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D4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D4" i="4"/>
  <c r="D5" i="4"/>
  <c r="D6" i="4"/>
  <c r="D7" i="4"/>
  <c r="D8" i="4"/>
  <c r="D9" i="4"/>
  <c r="E9" i="4" s="1"/>
  <c r="B5" i="6" s="1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E5" i="6"/>
  <c r="E4" i="6"/>
  <c r="D5" i="6" l="1"/>
  <c r="F5" i="6" s="1"/>
  <c r="G9" i="4"/>
  <c r="G8" i="4"/>
  <c r="G6" i="8" s="1"/>
  <c r="H6" i="8" s="1"/>
  <c r="E8" i="4"/>
  <c r="G6" i="4"/>
  <c r="G4" i="8" s="1"/>
  <c r="H4" i="8" s="1"/>
  <c r="G7" i="4"/>
  <c r="C29" i="8" s="1"/>
  <c r="E7" i="4"/>
  <c r="E6" i="4"/>
  <c r="D5" i="7" s="1"/>
  <c r="G5" i="4"/>
  <c r="G4" i="4"/>
  <c r="E5" i="4"/>
  <c r="L4" i="3"/>
  <c r="N4" i="3" s="1"/>
  <c r="E4" i="4"/>
  <c r="C5" i="7" s="1"/>
  <c r="F5" i="7" s="1"/>
  <c r="H5" i="7" s="1"/>
  <c r="L8" i="3"/>
  <c r="N8" i="3" s="1"/>
  <c r="L7" i="3"/>
  <c r="N7" i="3" s="1"/>
  <c r="L6" i="3"/>
  <c r="N6" i="3" s="1"/>
  <c r="L5" i="3"/>
  <c r="N5" i="3" s="1"/>
  <c r="G5" i="8" l="1"/>
  <c r="H5" i="8" s="1"/>
  <c r="B29" i="8"/>
  <c r="B4" i="6"/>
  <c r="D4" i="6" s="1"/>
  <c r="B30" i="8"/>
  <c r="C4" i="7"/>
  <c r="F4" i="7" s="1"/>
  <c r="H4" i="7" s="1"/>
  <c r="C30" i="8"/>
  <c r="B31" i="8"/>
  <c r="B6" i="2"/>
  <c r="K6" i="2"/>
  <c r="G3" i="8"/>
  <c r="H3" i="8" s="1"/>
  <c r="H10" i="2"/>
  <c r="C31" i="8"/>
  <c r="G2" i="8"/>
  <c r="H2" i="8" s="1"/>
  <c r="E6" i="2"/>
  <c r="H6" i="2"/>
  <c r="F4" i="6" l="1"/>
  <c r="E10" i="2"/>
  <c r="J2" i="8"/>
  <c r="L2" i="8" s="1"/>
  <c r="J5" i="8"/>
  <c r="K5" i="8" s="1"/>
  <c r="J6" i="8"/>
  <c r="K6" i="8" s="1"/>
  <c r="J3" i="8"/>
  <c r="K3" i="8" s="1"/>
  <c r="J4" i="8"/>
  <c r="K4" i="8" s="1"/>
  <c r="K2" i="8" l="1"/>
  <c r="L6" i="8"/>
  <c r="L3" i="8"/>
  <c r="L5" i="8"/>
  <c r="L4" i="8"/>
</calcChain>
</file>

<file path=xl/sharedStrings.xml><?xml version="1.0" encoding="utf-8"?>
<sst xmlns="http://schemas.openxmlformats.org/spreadsheetml/2006/main" count="144" uniqueCount="104">
  <si>
    <t>PRODUCTOS - Catálogo e Inventario</t>
  </si>
  <si>
    <t>N°</t>
  </si>
  <si>
    <t>Producto</t>
  </si>
  <si>
    <t>Categoría</t>
  </si>
  <si>
    <t>Unidad</t>
  </si>
  <si>
    <t>Costo Unitario</t>
  </si>
  <si>
    <t>Precio de Venta</t>
  </si>
  <si>
    <t>Margen %</t>
  </si>
  <si>
    <t>Ganancia Unitaria</t>
  </si>
  <si>
    <t>Stock Inicial</t>
  </si>
  <si>
    <t>Entradas</t>
  </si>
  <si>
    <t>Salidas</t>
  </si>
  <si>
    <t>Stock Actual</t>
  </si>
  <si>
    <t>Stock Mínimo</t>
  </si>
  <si>
    <t>Estado</t>
  </si>
  <si>
    <t>VENTAS - Registro Diario</t>
  </si>
  <si>
    <t>Fecha</t>
  </si>
  <si>
    <t>Cantidad</t>
  </si>
  <si>
    <t>Precio Unitario</t>
  </si>
  <si>
    <t>Total Venta</t>
  </si>
  <si>
    <t>Ganancia</t>
  </si>
  <si>
    <t>Forma de Pago</t>
  </si>
  <si>
    <t>COMPRAS DE MERCADERÍA</t>
  </si>
  <si>
    <t>GASTOS OPERATIVOS</t>
  </si>
  <si>
    <t>Total</t>
  </si>
  <si>
    <t>Descripción</t>
  </si>
  <si>
    <t>Monto</t>
  </si>
  <si>
    <t>FIADOS - Créditos a Clientes</t>
  </si>
  <si>
    <t>REGISTRO DE ABONOS</t>
  </si>
  <si>
    <t>Cliente</t>
  </si>
  <si>
    <t>Total a Crédito</t>
  </si>
  <si>
    <t>Total Abonado</t>
  </si>
  <si>
    <t>Saldo Pendiente</t>
  </si>
  <si>
    <t>Última Compra</t>
  </si>
  <si>
    <t>Monto Abonado</t>
  </si>
  <si>
    <t>CIERRE DE CAJA - Control Diario de Efectivo</t>
  </si>
  <si>
    <t>Efectivo Inicial</t>
  </si>
  <si>
    <t>Ventas en Efectivo</t>
  </si>
  <si>
    <t>Ventas Transferencia</t>
  </si>
  <si>
    <t>Salidas en Efectivo</t>
  </si>
  <si>
    <t>Efectivo Esperado</t>
  </si>
  <si>
    <t>Efectivo Contado</t>
  </si>
  <si>
    <t>Diferencia</t>
  </si>
  <si>
    <t>VentasDia</t>
  </si>
  <si>
    <t>GananciaDia</t>
  </si>
  <si>
    <t>UnidVendidasMes</t>
  </si>
  <si>
    <t>GananciaMes</t>
  </si>
  <si>
    <t>TieBreak</t>
  </si>
  <si>
    <t>RankValue</t>
  </si>
  <si>
    <t>TopProducto</t>
  </si>
  <si>
    <t>TopGanancia</t>
  </si>
  <si>
    <t>Categoria</t>
  </si>
  <si>
    <t>GastoMes</t>
  </si>
  <si>
    <t>Alquiler</t>
  </si>
  <si>
    <t>Servicios (Luz-Agua-Internet)</t>
  </si>
  <si>
    <t>Transporte</t>
  </si>
  <si>
    <t>Sueldos</t>
  </si>
  <si>
    <t>Mantenimiento</t>
  </si>
  <si>
    <t>Otros</t>
  </si>
  <si>
    <t>PANEL DE CONTROL - Resumen de tu Bodega</t>
  </si>
  <si>
    <t>VENTAS DE HOY</t>
  </si>
  <si>
    <t>GANANCIA DE HOY</t>
  </si>
  <si>
    <t>VENTAS DEL MES</t>
  </si>
  <si>
    <t>GANANCIA DEL MES</t>
  </si>
  <si>
    <t>GASTOS DEL MES</t>
  </si>
  <si>
    <t>POR COBRAR (FIADO)</t>
  </si>
  <si>
    <t>PRODUCTOS STOCK BAJO</t>
  </si>
  <si>
    <t>EFECTIVO EN CAJA HOY</t>
  </si>
  <si>
    <t>BIENVENIDO A TU PLANTILLA DE GESTIÓN</t>
  </si>
  <si>
    <t>Todo lo que necesitas para controlar tu bodega, sin conocimientos de contabilidad ni de Excel.</t>
  </si>
  <si>
    <t>1.  Registra tus productos en la hoja Productos: nombre, categoría, costo y precio de venta. El sistema calcula tu margen de ganancia automáticamente.</t>
  </si>
  <si>
    <t>2.  Cada vez que vendas algo, anótalo en la hoja Ventas: elige el producto de la lista y escribe la cantidad. El total, el costo y la ganancia se calculan solos.</t>
  </si>
  <si>
    <t>3.  Cuando compres mercadería o tengas un gasto (luz, alquiler, transporte), regístralo en Compras y Gastos. Tu inventario se actualiza automáticamente.</t>
  </si>
  <si>
    <t>4.  Si le fías a un cliente, anota la venta como Fiado en Ventas y escribe su nombre. Agrega al cliente en la hoja Fiados para ver cuánto te debe.</t>
  </si>
  <si>
    <t>5.  Al cerrar el día, cuenta el dinero en efectivo y anótalo en Cierre de Caja para saber si tu caja cuadra.</t>
  </si>
  <si>
    <t>6.  Revisa el Panel de Control para ver el resumen de tu negocio: ventas, ganancias, deudas y alertas de stock bajo. Todo se actualiza solo.</t>
  </si>
  <si>
    <t>Las celdas en blanco son para escribir. Las demás se calculan solas y están protegidas para evitar errores.</t>
  </si>
  <si>
    <t>ACCESOS DIRECTOS</t>
  </si>
  <si>
    <t>Panel de Control</t>
  </si>
  <si>
    <t>Productos</t>
  </si>
  <si>
    <t>Ventas</t>
  </si>
  <si>
    <t>Compras y Gastos</t>
  </si>
  <si>
    <t>Fiados</t>
  </si>
  <si>
    <t>Cierre de Caja</t>
  </si>
  <si>
    <t>Arroz 1kg</t>
  </si>
  <si>
    <t>Abarrotes</t>
  </si>
  <si>
    <t>Kg</t>
  </si>
  <si>
    <t>Coca Cola 500ml</t>
  </si>
  <si>
    <t>Bebidas</t>
  </si>
  <si>
    <t>Leche Gloria 1L</t>
  </si>
  <si>
    <t>Lácteos y Huevos</t>
  </si>
  <si>
    <t>Litro</t>
  </si>
  <si>
    <t>Pan Francés</t>
  </si>
  <si>
    <t>Panadería</t>
  </si>
  <si>
    <t>Detergente Ace 1kg</t>
  </si>
  <si>
    <t>Limpieza y Aseo</t>
  </si>
  <si>
    <t>Efectivo</t>
  </si>
  <si>
    <t>Transferencia/Yape/Plin</t>
  </si>
  <si>
    <t>Fiado</t>
  </si>
  <si>
    <t>María Torres</t>
  </si>
  <si>
    <t>Pedro Ramírez</t>
  </si>
  <si>
    <t>Transferencia</t>
  </si>
  <si>
    <t>Alquiler del local - mes actual</t>
  </si>
  <si>
    <t>Recibo de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</si>
</sst>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dd/mm/yyyy"/>
    <numFmt numFmtId="166" formatCode="&quot;S/&quot;\ #,##0.00"/>
  </numFmts>
  <fonts count="12" x14ac:knownFonts="1">
    <font>
      <sz val="11"/>
      <color theme="1"/>
      <name val="Calibri"/>
      <family val="2"/>
      <scheme val="minor"/>
    </font>
    <font>
      <sz val="10"/>
      <color rgb="FF0B0B0B"/>
      <name val="Segoe UI"/>
      <family val="2"/>
    </font>
    <font>
      <b/>
      <sz val="16"/>
      <color rgb="FFFFFFFF"/>
      <name val="Segoe UI"/>
      <family val="2"/>
    </font>
    <font>
      <b/>
      <sz val="14"/>
      <color rgb="FFFFFFFF"/>
      <name val="Segoe UI"/>
      <family val="2"/>
    </font>
    <font>
      <b/>
      <sz val="18"/>
      <color rgb="FFFFFFFF"/>
      <name val="Segoe UI"/>
      <family val="2"/>
    </font>
    <font>
      <i/>
      <sz val="10"/>
      <color rgb="FF52514E"/>
      <name val="Segoe UI"/>
      <family val="2"/>
    </font>
    <font>
      <b/>
      <sz val="9"/>
      <color rgb="FFCDE2FB"/>
      <name val="Segoe UI"/>
      <family val="2"/>
    </font>
    <font>
      <i/>
      <sz val="11"/>
      <color rgb="FF52514E"/>
      <name val="Segoe UI"/>
      <family val="2"/>
    </font>
    <font>
      <sz val="11"/>
      <color rgb="FF0B0B0B"/>
      <name val="Segoe UI"/>
      <family val="2"/>
    </font>
    <font>
      <b/>
      <sz val="10"/>
      <color rgb="FF52514E"/>
      <name val="Segoe UI"/>
      <family val="2"/>
    </font>
    <font>
      <b/>
      <sz val="12"/>
      <color rgb="FF0B0B0B"/>
      <name val="Segoe U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04281"/>
        <bgColor indexed="64"/>
      </patternFill>
    </fill>
    <fill>
      <patternFill patternType="solid">
        <fgColor rgb="FFEB6834"/>
        <bgColor indexed="64"/>
      </patternFill>
    </fill>
    <fill>
      <patternFill patternType="solid">
        <fgColor rgb="FFE87BA4"/>
        <bgColor indexed="64"/>
      </patternFill>
    </fill>
    <fill>
      <patternFill patternType="solid">
        <fgColor rgb="FFF0F5FB"/>
        <bgColor indexed="64"/>
      </patternFill>
    </fill>
    <fill>
      <patternFill patternType="solid">
        <fgColor rgb="FF2A78D6"/>
        <bgColor indexed="64"/>
      </patternFill>
    </fill>
    <fill>
      <patternFill patternType="solid">
        <fgColor rgb="FF008300"/>
        <bgColor indexed="64"/>
      </patternFill>
    </fill>
    <fill>
      <patternFill patternType="solid">
        <fgColor rgb="FF1BAF7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165" fontId="1" fillId="0" borderId="0" xfId="0" applyNumberFormat="1" applyFont="1"/>
    <xf numFmtId="165" fontId="1" fillId="0" borderId="0" xfId="0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166" fontId="1" fillId="0" borderId="0" xfId="0" applyNumberFormat="1" applyFont="1"/>
    <xf numFmtId="0" fontId="11" fillId="3" borderId="0" xfId="1" applyFill="1" applyAlignment="1">
      <alignment horizontal="center" vertical="center"/>
    </xf>
    <xf numFmtId="0" fontId="11" fillId="4" borderId="0" xfId="1" applyFill="1" applyAlignment="1">
      <alignment horizontal="center" vertical="center"/>
    </xf>
    <xf numFmtId="0" fontId="11" fillId="8" borderId="0" xfId="1" applyFill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9" fillId="0" borderId="0" xfId="0" applyFont="1"/>
    <xf numFmtId="0" fontId="1" fillId="0" borderId="0" xfId="0" applyFont="1"/>
    <xf numFmtId="0" fontId="10" fillId="0" borderId="0" xfId="0" applyFont="1"/>
    <xf numFmtId="0" fontId="11" fillId="2" borderId="0" xfId="1" applyFill="1" applyAlignment="1">
      <alignment horizontal="center" vertical="center"/>
    </xf>
    <xf numFmtId="0" fontId="11" fillId="6" borderId="0" xfId="1" applyFill="1" applyAlignment="1">
      <alignment horizontal="center" vertical="center"/>
    </xf>
    <xf numFmtId="0" fontId="11" fillId="7" borderId="0" xfId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3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4" borderId="0" xfId="0" applyFont="1" applyFill="1"/>
  </cellXfs>
  <cellStyles count="2">
    <cellStyle name="Hipervínculo" xfId="1" builtinId="8"/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5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/>
        <i val="0"/>
        <color rgb="FF0B0B0B"/>
      </font>
      <fill>
        <patternFill>
          <bgColor rgb="FFFAB219"/>
        </patternFill>
      </fill>
    </dxf>
    <dxf>
      <font>
        <b/>
        <i val="0"/>
        <color rgb="FFFFFFFF"/>
      </font>
      <fill>
        <patternFill>
          <bgColor rgb="FFD03B3B"/>
        </patternFill>
      </fill>
    </dxf>
    <dxf>
      <font>
        <b val="0"/>
        <i val="0"/>
        <color rgb="FFFFFFFF"/>
      </font>
      <fill>
        <patternFill>
          <bgColor rgb="FF0CA30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5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5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color rgb="FFFFFFFF"/>
      </font>
      <fill>
        <patternFill>
          <bgColor rgb="FF0CA30C"/>
        </patternFill>
      </fill>
    </dxf>
    <dxf>
      <font>
        <b/>
        <i val="0"/>
        <color rgb="FF0B0B0B"/>
      </font>
      <fill>
        <patternFill>
          <bgColor rgb="FFFAB21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5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5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5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/>
        <i val="0"/>
        <color rgb="FF0B0B0B"/>
      </font>
      <fill>
        <patternFill>
          <bgColor rgb="FFFAB21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numFmt numFmtId="166" formatCode="&quot;S/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B0B0B"/>
        <name val="Segoe UI"/>
        <scheme val="none"/>
      </font>
    </dxf>
    <dxf>
      <font>
        <b val="0"/>
        <i val="0"/>
        <color rgb="FFFFFFFF"/>
      </font>
      <fill>
        <patternFill>
          <bgColor rgb="FF0CA30C"/>
        </patternFill>
      </fill>
    </dxf>
    <dxf>
      <font>
        <b/>
        <i val="0"/>
        <color rgb="FF0B0B0B"/>
      </font>
      <fill>
        <patternFill>
          <bgColor rgb="FFFAB219"/>
        </patternFill>
      </fill>
    </dxf>
    <dxf>
      <font>
        <b/>
        <i val="0"/>
        <color rgb="FFFFFFFF"/>
      </font>
      <fill>
        <patternFill>
          <bgColor rgb="FFD03B3B"/>
        </patternFill>
      </fill>
    </dxf>
    <dxf>
      <font>
        <b val="0"/>
        <i val="0"/>
        <color rgb="FFFFFFFF"/>
      </font>
      <fill>
        <patternFill>
          <bgColor rgb="FF0CA30C"/>
        </patternFill>
      </fill>
    </dxf>
    <dxf>
      <font>
        <b val="0"/>
        <i val="0"/>
        <color rgb="FF0B0B0B"/>
      </font>
      <fill>
        <patternFill>
          <bgColor rgb="FFFAB219"/>
        </patternFill>
      </fill>
    </dxf>
    <dxf>
      <font>
        <b/>
        <i val="0"/>
        <color rgb="FFFFFFFF"/>
      </font>
      <fill>
        <patternFill>
          <bgColor rgb="FFD03B3B"/>
        </patternFill>
      </fill>
    </dxf>
    <dxf>
      <font>
        <b/>
        <i val="0"/>
        <color rgb="FFFFFFFF"/>
      </font>
      <fill>
        <patternFill>
          <bgColor rgb="FFD03B3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0B0B0B"/>
                </a:solidFill>
              </a:defRPr>
            </a:pPr>
            <a:r>
              <a:rPr lang="en-US"/>
              <a:t>Ventas y Ganancia - Ultimos 30 dias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Ventas</c:v>
          </c:tx>
          <c:spPr>
            <a:ln w="28575">
              <a:solidFill>
                <a:srgbClr val="2A78D6"/>
              </a:solidFill>
            </a:ln>
          </c:spPr>
          <c:marker>
            <c:symbol val="none"/>
          </c:marker>
          <c:cat>
            <c:numRef>
              <c:f>Datos!$A$2:$A$31</c:f>
              <c:numCache>
                <c:formatCode>dd/mm/yyyy</c:formatCode>
                <c:ptCount val="30"/>
                <c:pt idx="0">
                  <c:v>46196</c:v>
                </c:pt>
                <c:pt idx="1">
                  <c:v>46197</c:v>
                </c:pt>
                <c:pt idx="2">
                  <c:v>46198</c:v>
                </c:pt>
                <c:pt idx="3">
                  <c:v>46199</c:v>
                </c:pt>
                <c:pt idx="4">
                  <c:v>46200</c:v>
                </c:pt>
                <c:pt idx="5">
                  <c:v>46201</c:v>
                </c:pt>
                <c:pt idx="6">
                  <c:v>46202</c:v>
                </c:pt>
                <c:pt idx="7">
                  <c:v>46203</c:v>
                </c:pt>
                <c:pt idx="8">
                  <c:v>46204</c:v>
                </c:pt>
                <c:pt idx="9">
                  <c:v>46205</c:v>
                </c:pt>
                <c:pt idx="10">
                  <c:v>46206</c:v>
                </c:pt>
                <c:pt idx="11">
                  <c:v>46207</c:v>
                </c:pt>
                <c:pt idx="12">
                  <c:v>46208</c:v>
                </c:pt>
                <c:pt idx="13">
                  <c:v>46209</c:v>
                </c:pt>
                <c:pt idx="14">
                  <c:v>46210</c:v>
                </c:pt>
                <c:pt idx="15">
                  <c:v>46211</c:v>
                </c:pt>
                <c:pt idx="16">
                  <c:v>46212</c:v>
                </c:pt>
                <c:pt idx="17">
                  <c:v>46213</c:v>
                </c:pt>
                <c:pt idx="18">
                  <c:v>46214</c:v>
                </c:pt>
                <c:pt idx="19">
                  <c:v>46215</c:v>
                </c:pt>
                <c:pt idx="20">
                  <c:v>46216</c:v>
                </c:pt>
                <c:pt idx="21">
                  <c:v>46217</c:v>
                </c:pt>
                <c:pt idx="22">
                  <c:v>46218</c:v>
                </c:pt>
                <c:pt idx="23">
                  <c:v>46219</c:v>
                </c:pt>
                <c:pt idx="24">
                  <c:v>46220</c:v>
                </c:pt>
                <c:pt idx="25">
                  <c:v>46221</c:v>
                </c:pt>
                <c:pt idx="26">
                  <c:v>46222</c:v>
                </c:pt>
                <c:pt idx="27">
                  <c:v>46223</c:v>
                </c:pt>
                <c:pt idx="28">
                  <c:v>46224</c:v>
                </c:pt>
                <c:pt idx="29">
                  <c:v>46225</c:v>
                </c:pt>
              </c:numCache>
            </c:numRef>
          </c:cat>
          <c:val>
            <c:numRef>
              <c:f>Datos!$B$2:$B$31</c:f>
              <c:numCache>
                <c:formatCode>"S/"\ 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6.25</c:v>
                </c:pt>
                <c:pt idx="28">
                  <c:v>46</c:v>
                </c:pt>
                <c:pt idx="29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07-4C83-9013-4AC734098A66}"/>
            </c:ext>
          </c:extLst>
        </c:ser>
        <c:ser>
          <c:idx val="1"/>
          <c:order val="1"/>
          <c:tx>
            <c:v>Ganancia</c:v>
          </c:tx>
          <c:spPr>
            <a:ln w="28575">
              <a:solidFill>
                <a:srgbClr val="EB6834"/>
              </a:solidFill>
            </a:ln>
          </c:spPr>
          <c:marker>
            <c:symbol val="none"/>
          </c:marker>
          <c:cat>
            <c:numRef>
              <c:f>Datos!$A$2:$A$31</c:f>
              <c:numCache>
                <c:formatCode>dd/mm/yyyy</c:formatCode>
                <c:ptCount val="30"/>
                <c:pt idx="0">
                  <c:v>46196</c:v>
                </c:pt>
                <c:pt idx="1">
                  <c:v>46197</c:v>
                </c:pt>
                <c:pt idx="2">
                  <c:v>46198</c:v>
                </c:pt>
                <c:pt idx="3">
                  <c:v>46199</c:v>
                </c:pt>
                <c:pt idx="4">
                  <c:v>46200</c:v>
                </c:pt>
                <c:pt idx="5">
                  <c:v>46201</c:v>
                </c:pt>
                <c:pt idx="6">
                  <c:v>46202</c:v>
                </c:pt>
                <c:pt idx="7">
                  <c:v>46203</c:v>
                </c:pt>
                <c:pt idx="8">
                  <c:v>46204</c:v>
                </c:pt>
                <c:pt idx="9">
                  <c:v>46205</c:v>
                </c:pt>
                <c:pt idx="10">
                  <c:v>46206</c:v>
                </c:pt>
                <c:pt idx="11">
                  <c:v>46207</c:v>
                </c:pt>
                <c:pt idx="12">
                  <c:v>46208</c:v>
                </c:pt>
                <c:pt idx="13">
                  <c:v>46209</c:v>
                </c:pt>
                <c:pt idx="14">
                  <c:v>46210</c:v>
                </c:pt>
                <c:pt idx="15">
                  <c:v>46211</c:v>
                </c:pt>
                <c:pt idx="16">
                  <c:v>46212</c:v>
                </c:pt>
                <c:pt idx="17">
                  <c:v>46213</c:v>
                </c:pt>
                <c:pt idx="18">
                  <c:v>46214</c:v>
                </c:pt>
                <c:pt idx="19">
                  <c:v>46215</c:v>
                </c:pt>
                <c:pt idx="20">
                  <c:v>46216</c:v>
                </c:pt>
                <c:pt idx="21">
                  <c:v>46217</c:v>
                </c:pt>
                <c:pt idx="22">
                  <c:v>46218</c:v>
                </c:pt>
                <c:pt idx="23">
                  <c:v>46219</c:v>
                </c:pt>
                <c:pt idx="24">
                  <c:v>46220</c:v>
                </c:pt>
                <c:pt idx="25">
                  <c:v>46221</c:v>
                </c:pt>
                <c:pt idx="26">
                  <c:v>46222</c:v>
                </c:pt>
                <c:pt idx="27">
                  <c:v>46223</c:v>
                </c:pt>
                <c:pt idx="28">
                  <c:v>46224</c:v>
                </c:pt>
                <c:pt idx="29">
                  <c:v>46225</c:v>
                </c:pt>
              </c:numCache>
            </c:numRef>
          </c:cat>
          <c:val>
            <c:numRef>
              <c:f>Datos!$C$2:$C$31</c:f>
              <c:numCache>
                <c:formatCode>"S/"\ 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2.5</c:v>
                </c:pt>
                <c:pt idx="28">
                  <c:v>14</c:v>
                </c:pt>
                <c:pt idx="29">
                  <c:v>9.3999999999999986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07-4C83-9013-4AC734098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5062304"/>
        <c:axId val="885057312"/>
      </c:lineChart>
      <c:dateAx>
        <c:axId val="885062304"/>
        <c:scaling>
          <c:orientation val="minMax"/>
        </c:scaling>
        <c:delete val="0"/>
        <c:axPos val="b"/>
        <c:numFmt formatCode="dd/mm/yyyy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898781"/>
                </a:solidFill>
              </a:defRPr>
            </a:pPr>
            <a:endParaRPr lang="en-US"/>
          </a:p>
        </c:txPr>
        <c:crossAx val="885057312"/>
        <c:crosses val="autoZero"/>
        <c:auto val="1"/>
        <c:lblOffset val="100"/>
        <c:baseTimeUnit val="days"/>
      </c:dateAx>
      <c:valAx>
        <c:axId val="885057312"/>
        <c:scaling>
          <c:orientation val="minMax"/>
        </c:scaling>
        <c:delete val="0"/>
        <c:axPos val="l"/>
        <c:majorGridlines>
          <c:spPr>
            <a:ln>
              <a:solidFill>
                <a:srgbClr val="E1E0D9"/>
              </a:solidFill>
            </a:ln>
          </c:spPr>
        </c:majorGridlines>
        <c:numFmt formatCode="&quot;S/&quot;\ #,##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898781"/>
                </a:solidFill>
              </a:defRPr>
            </a:pPr>
            <a:endParaRPr lang="en-US"/>
          </a:p>
        </c:txPr>
        <c:crossAx val="885062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rgbClr val="FCFCFB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0B0B0B"/>
                </a:solidFill>
              </a:defRPr>
            </a:pPr>
            <a:r>
              <a:rPr lang="en-US"/>
              <a:t>Top 5 Productos del Mes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Datos!$K$1</c:f>
              <c:strCache>
                <c:ptCount val="1"/>
                <c:pt idx="0">
                  <c:v>TopProducto</c:v>
                </c:pt>
              </c:strCache>
            </c:strRef>
          </c:tx>
          <c:spPr>
            <a:solidFill>
              <a:srgbClr val="2A78D6"/>
            </a:solidFill>
          </c:spPr>
          <c:invertIfNegative val="0"/>
          <c:val>
            <c:numRef>
              <c:f>Datos!$K$2:$K$6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4B-456E-B5DA-4598D11719F6}"/>
            </c:ext>
          </c:extLst>
        </c:ser>
        <c:ser>
          <c:idx val="1"/>
          <c:order val="1"/>
          <c:tx>
            <c:strRef>
              <c:f>Datos!$L$1</c:f>
              <c:strCache>
                <c:ptCount val="1"/>
                <c:pt idx="0">
                  <c:v>TopGanancia</c:v>
                </c:pt>
              </c:strCache>
            </c:strRef>
          </c:tx>
          <c:invertIfNegative val="0"/>
          <c:val>
            <c:numRef>
              <c:f>Datos!$L$2:$L$6</c:f>
              <c:numCache>
                <c:formatCode>"S/"\ #,##0.00</c:formatCode>
                <c:ptCount val="5"/>
                <c:pt idx="0">
                  <c:v>10</c:v>
                </c:pt>
                <c:pt idx="1">
                  <c:v>6.3999999999999986</c:v>
                </c:pt>
                <c:pt idx="2">
                  <c:v>4</c:v>
                </c:pt>
                <c:pt idx="3">
                  <c:v>3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4B-456E-B5DA-4598D1171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5058560"/>
        <c:axId val="885058976"/>
      </c:barChart>
      <c:catAx>
        <c:axId val="88505856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898781"/>
                </a:solidFill>
              </a:defRPr>
            </a:pPr>
            <a:endParaRPr lang="en-US"/>
          </a:p>
        </c:txPr>
        <c:crossAx val="885058976"/>
        <c:crosses val="autoZero"/>
        <c:auto val="1"/>
        <c:lblAlgn val="ctr"/>
        <c:lblOffset val="100"/>
        <c:noMultiLvlLbl val="0"/>
      </c:catAx>
      <c:valAx>
        <c:axId val="885058976"/>
        <c:scaling>
          <c:orientation val="minMax"/>
        </c:scaling>
        <c:delete val="0"/>
        <c:axPos val="b"/>
        <c:majorGridlines>
          <c:spPr>
            <a:ln>
              <a:solidFill>
                <a:srgbClr val="E1E0D9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898781"/>
                </a:solidFill>
              </a:defRPr>
            </a:pPr>
            <a:endParaRPr lang="en-US"/>
          </a:p>
        </c:txPr>
        <c:crossAx val="885058560"/>
        <c:crosses val="autoZero"/>
        <c:crossBetween val="between"/>
      </c:valAx>
    </c:plotArea>
    <c:plotVisOnly val="1"/>
    <c:dispBlanksAs val="gap"/>
    <c:showDLblsOverMax val="0"/>
  </c:chart>
  <c:spPr>
    <a:solidFill>
      <a:srgbClr val="FCFCFB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0B0B0B"/>
                </a:solidFill>
              </a:defRPr>
            </a:pPr>
            <a:r>
              <a:rPr lang="en-US"/>
              <a:t>Gastos por Categoria (Mes)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Datos!$O$1</c:f>
              <c:strCache>
                <c:ptCount val="1"/>
                <c:pt idx="0">
                  <c:v>GastoMes</c:v>
                </c:pt>
              </c:strCache>
            </c:strRef>
          </c:tx>
          <c:dPt>
            <c:idx val="0"/>
            <c:bubble3D val="0"/>
            <c:spPr>
              <a:solidFill>
                <a:srgbClr val="2A78D6"/>
              </a:solidFill>
            </c:spPr>
            <c:extLst>
              <c:ext xmlns:c16="http://schemas.microsoft.com/office/drawing/2014/chart" uri="{C3380CC4-5D6E-409C-BE32-E72D297353CC}">
                <c16:uniqueId val="{00000004-FAD5-4CD2-BD74-6C2BD6AA2F53}"/>
              </c:ext>
            </c:extLst>
          </c:dPt>
          <c:dPt>
            <c:idx val="1"/>
            <c:bubble3D val="0"/>
            <c:spPr>
              <a:solidFill>
                <a:srgbClr val="EB6834"/>
              </a:solidFill>
            </c:spPr>
            <c:extLst>
              <c:ext xmlns:c16="http://schemas.microsoft.com/office/drawing/2014/chart" uri="{C3380CC4-5D6E-409C-BE32-E72D297353CC}">
                <c16:uniqueId val="{00000005-FAD5-4CD2-BD74-6C2BD6AA2F53}"/>
              </c:ext>
            </c:extLst>
          </c:dPt>
          <c:dPt>
            <c:idx val="2"/>
            <c:bubble3D val="0"/>
            <c:spPr>
              <a:solidFill>
                <a:srgbClr val="1BAF7A"/>
              </a:solidFill>
            </c:spPr>
            <c:extLst>
              <c:ext xmlns:c16="http://schemas.microsoft.com/office/drawing/2014/chart" uri="{C3380CC4-5D6E-409C-BE32-E72D297353CC}">
                <c16:uniqueId val="{00000006-FAD5-4CD2-BD74-6C2BD6AA2F53}"/>
              </c:ext>
            </c:extLst>
          </c:dPt>
          <c:dPt>
            <c:idx val="3"/>
            <c:bubble3D val="0"/>
            <c:spPr>
              <a:solidFill>
                <a:srgbClr val="EDA100"/>
              </a:solidFill>
            </c:spPr>
            <c:extLst>
              <c:ext xmlns:c16="http://schemas.microsoft.com/office/drawing/2014/chart" uri="{C3380CC4-5D6E-409C-BE32-E72D297353CC}">
                <c16:uniqueId val="{00000007-FAD5-4CD2-BD74-6C2BD6AA2F53}"/>
              </c:ext>
            </c:extLst>
          </c:dPt>
          <c:dPt>
            <c:idx val="4"/>
            <c:bubble3D val="0"/>
            <c:spPr>
              <a:solidFill>
                <a:srgbClr val="E87BA4"/>
              </a:solidFill>
            </c:spPr>
            <c:extLst>
              <c:ext xmlns:c16="http://schemas.microsoft.com/office/drawing/2014/chart" uri="{C3380CC4-5D6E-409C-BE32-E72D297353CC}">
                <c16:uniqueId val="{00000008-FAD5-4CD2-BD74-6C2BD6AA2F53}"/>
              </c:ext>
            </c:extLst>
          </c:dPt>
          <c:dPt>
            <c:idx val="5"/>
            <c:bubble3D val="0"/>
            <c:spPr>
              <a:solidFill>
                <a:srgbClr val="008300"/>
              </a:solidFill>
            </c:spPr>
            <c:extLst>
              <c:ext xmlns:c16="http://schemas.microsoft.com/office/drawing/2014/chart" uri="{C3380CC4-5D6E-409C-BE32-E72D297353CC}">
                <c16:uniqueId val="{00000009-FAD5-4CD2-BD74-6C2BD6AA2F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Datos!$N$2:$N$7</c:f>
              <c:strCache>
                <c:ptCount val="6"/>
                <c:pt idx="0">
                  <c:v>Alquiler</c:v>
                </c:pt>
                <c:pt idx="1">
                  <c:v>Servicios (Luz-Agua-Internet)</c:v>
                </c:pt>
                <c:pt idx="2">
                  <c:v>Transporte</c:v>
                </c:pt>
                <c:pt idx="3">
                  <c:v>Sueldos</c:v>
                </c:pt>
                <c:pt idx="4">
                  <c:v>Mantenimiento</c:v>
                </c:pt>
                <c:pt idx="5">
                  <c:v>Otros</c:v>
                </c:pt>
              </c:strCache>
            </c:strRef>
          </c:cat>
          <c:val>
            <c:numRef>
              <c:f>Datos!$O$2:$O$7</c:f>
              <c:numCache>
                <c:formatCode>"S/"\ #,##0.00</c:formatCode>
                <c:ptCount val="6"/>
                <c:pt idx="0">
                  <c:v>350</c:v>
                </c:pt>
                <c:pt idx="1">
                  <c:v>45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D5-4CD2-BD74-6C2BD6AA2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rgbClr val="FCFCFB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584200</xdr:colOff>
      <xdr:row>28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13</xdr:col>
      <xdr:colOff>0</xdr:colOff>
      <xdr:row>28</xdr:row>
      <xdr:rowOff>25400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13</xdr:col>
      <xdr:colOff>0</xdr:colOff>
      <xdr:row>45</xdr:row>
      <xdr:rowOff>152400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lProductos" displayName="tblProductos" ref="A3:N103" totalsRowShown="0" headerRowDxfId="70" dataDxfId="69">
  <autoFilter ref="A3:N103"/>
  <tableColumns count="14">
    <tableColumn id="1" name="N°" dataDxfId="68">
      <calculatedColumnFormula>IF($B4="","",ROW()-3)</calculatedColumnFormula>
    </tableColumn>
    <tableColumn id="2" name="Producto" dataDxfId="67"/>
    <tableColumn id="3" name="Categoría" dataDxfId="66"/>
    <tableColumn id="4" name="Unidad" dataDxfId="65"/>
    <tableColumn id="5" name="Costo Unitario" dataDxfId="64"/>
    <tableColumn id="6" name="Precio de Venta" dataDxfId="63"/>
    <tableColumn id="7" name="Margen %" dataDxfId="62">
      <calculatedColumnFormula>IF(OR($B4="",$F4=0),"",($F4-$E4)/$F4)</calculatedColumnFormula>
    </tableColumn>
    <tableColumn id="8" name="Ganancia Unitaria" dataDxfId="61">
      <calculatedColumnFormula>IF($B4="","",$F4-$E4)</calculatedColumnFormula>
    </tableColumn>
    <tableColumn id="9" name="Stock Inicial" dataDxfId="60"/>
    <tableColumn id="10" name="Entradas" dataDxfId="59">
      <calculatedColumnFormula>IF($B4="",0,SUMIFS(tblCompras[Cantidad],tblCompras[Producto],$B4))</calculatedColumnFormula>
    </tableColumn>
    <tableColumn id="11" name="Salidas" dataDxfId="58">
      <calculatedColumnFormula>IF($B4="",0,SUMIFS(tblVentas[Cantidad],tblVentas[Producto],$B4))</calculatedColumnFormula>
    </tableColumn>
    <tableColumn id="12" name="Stock Actual" dataDxfId="57">
      <calculatedColumnFormula>IF($B4="","",$I4+$J4-$K4)</calculatedColumnFormula>
    </tableColumn>
    <tableColumn id="13" name="Stock Mínimo" dataDxfId="56"/>
    <tableColumn id="14" name="Estado" dataDxfId="55">
      <calculatedColumnFormula>IF($B4="","",IF($L4&lt;=0,"Agotado",IF($L4&lt;=$M4,"Stock Bajo","OK")))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blVentas" displayName="tblVentas" ref="A3:I503" totalsRowShown="0" headerRowDxfId="53" dataDxfId="52">
  <autoFilter ref="A3:I503"/>
  <tableColumns count="9">
    <tableColumn id="1" name="Fecha" dataDxfId="51"/>
    <tableColumn id="2" name="Producto" dataDxfId="50"/>
    <tableColumn id="3" name="Cantidad" dataDxfId="49"/>
    <tableColumn id="4" name="Precio Unitario" dataDxfId="48">
      <calculatedColumnFormula>IF($B4="","",IFERROR(VLOOKUP($B4,Productos!$B$4:$N$103,5,FALSE),""))</calculatedColumnFormula>
    </tableColumn>
    <tableColumn id="5" name="Total Venta" dataDxfId="47">
      <calculatedColumnFormula>IF(OR($B4="",$C4=""),"",$C4*$D4)</calculatedColumnFormula>
    </tableColumn>
    <tableColumn id="6" name="Costo Unitario" dataDxfId="46">
      <calculatedColumnFormula>IF($B4="","",IFERROR(VLOOKUP($B4,Productos!$B$4:$N$103,4,FALSE),""))</calculatedColumnFormula>
    </tableColumn>
    <tableColumn id="7" name="Ganancia" dataDxfId="45">
      <calculatedColumnFormula>IF($B4="","",($D4-$F4)*$C4)</calculatedColumnFormula>
    </tableColumn>
    <tableColumn id="8" name="Forma de Pago" dataDxfId="44"/>
    <tableColumn id="9" name="Cliente" dataDxfId="4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blCompras" displayName="tblCompras" ref="A3:F203" totalsRowShown="0" headerRowDxfId="42" dataDxfId="41">
  <autoFilter ref="A3:F203"/>
  <tableColumns count="6">
    <tableColumn id="1" name="Fecha" dataDxfId="40"/>
    <tableColumn id="2" name="Producto" dataDxfId="39"/>
    <tableColumn id="3" name="Cantidad" dataDxfId="38"/>
    <tableColumn id="4" name="Costo Unitario" dataDxfId="37"/>
    <tableColumn id="5" name="Total" dataDxfId="36">
      <calculatedColumnFormula>IF(OR($B4="",$C4=""),"",$C4*$D4)</calculatedColumnFormula>
    </tableColumn>
    <tableColumn id="6" name="Forma de Pago" dataDxfId="35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blGastos" displayName="tblGastos" ref="H3:L153" totalsRowShown="0" headerRowDxfId="34" dataDxfId="33">
  <autoFilter ref="H3:L153"/>
  <tableColumns count="5">
    <tableColumn id="1" name="Fecha" dataDxfId="32"/>
    <tableColumn id="2" name="Categoría" dataDxfId="31"/>
    <tableColumn id="3" name="Descripción" dataDxfId="30"/>
    <tableColumn id="4" name="Monto" dataDxfId="29"/>
    <tableColumn id="5" name="Forma de Pago" dataDxfId="28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id="5" name="tblClientes" displayName="tblClientes" ref="A3:F103" totalsRowShown="0" headerRowDxfId="25" dataDxfId="24">
  <autoFilter ref="A3:F103"/>
  <tableColumns count="6">
    <tableColumn id="1" name="Cliente" dataDxfId="23"/>
    <tableColumn id="2" name="Total a Crédito" dataDxfId="22">
      <calculatedColumnFormula>IF($A4="","",SUMIFS(tblVentas[Total Venta],tblVentas[Cliente],$A4,tblVentas[Forma de Pago],"Fiado"))</calculatedColumnFormula>
    </tableColumn>
    <tableColumn id="3" name="Total Abonado" dataDxfId="21">
      <calculatedColumnFormula>IF($A4="","",SUMIFS(tblAbonos[Monto Abonado],tblAbonos[Cliente],$A4))</calculatedColumnFormula>
    </tableColumn>
    <tableColumn id="4" name="Saldo Pendiente" dataDxfId="20">
      <calculatedColumnFormula>IF($A4="","",$B4-$C4)</calculatedColumnFormula>
    </tableColumn>
    <tableColumn id="5" name="Última Compra" dataDxfId="19">
      <calculatedColumnFormula>IF($A4="","",IFERROR(MAXIFS(tblVentas[Fecha],tblVentas[Cliente],$A4,tblVentas[Forma de Pago],"Fiado"),""))</calculatedColumnFormula>
    </tableColumn>
    <tableColumn id="6" name="Estado" dataDxfId="18">
      <calculatedColumnFormula>IF($A4="","",IF($D4&lt;=0,"Al día","Pendiente"))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tblAbonos" displayName="tblAbonos" ref="H3:J203" totalsRowShown="0" headerRowDxfId="17" dataDxfId="16">
  <autoFilter ref="H3:J203"/>
  <tableColumns count="3">
    <tableColumn id="1" name="Fecha" dataDxfId="15"/>
    <tableColumn id="2" name="Cliente" dataDxfId="14"/>
    <tableColumn id="3" name="Monto Abonado" dataDxfId="13"/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id="7" name="tblCierre" displayName="tblCierre" ref="A3:H403" totalsRowShown="0" headerRowDxfId="9" dataDxfId="8">
  <autoFilter ref="A3:H403"/>
  <tableColumns count="8">
    <tableColumn id="1" name="Fecha" dataDxfId="7"/>
    <tableColumn id="2" name="Efectivo Inicial" dataDxfId="6"/>
    <tableColumn id="3" name="Ventas en Efectivo" dataDxfId="5">
      <calculatedColumnFormula>IF($A4="","",SUMIFS(tblVentas[Total Venta],tblVentas[Fecha],$A4,tblVentas[Forma de Pago],"Efectivo"))</calculatedColumnFormula>
    </tableColumn>
    <tableColumn id="4" name="Ventas Transferencia" dataDxfId="4">
      <calculatedColumnFormula>IF($A4="","",SUMIFS(tblVentas[Total Venta],tblVentas[Fecha],$A4,tblVentas[Forma de Pago],"Transferencia/Yape/Plin"))</calculatedColumnFormula>
    </tableColumn>
    <tableColumn id="5" name="Salidas en Efectivo" dataDxfId="3">
      <calculatedColumnFormula>IF($A4="","",SUMIFS(tblCompras[Total],tblCompras[Fecha],$A4,tblCompras[Forma de Pago],"Efectivo")+SUMIFS(tblGastos[Monto],tblGastos[Fecha],$A4,tblGastos[Forma de Pago],"Efectivo"))</calculatedColumnFormula>
    </tableColumn>
    <tableColumn id="6" name="Efectivo Esperado" dataDxfId="2">
      <calculatedColumnFormula>IF($A4="","",$B4+$C4-$E4)</calculatedColumnFormula>
    </tableColumn>
    <tableColumn id="7" name="Efectivo Contado" dataDxfId="1"/>
    <tableColumn id="8" name="Diferencia" dataDxfId="0">
      <calculatedColumnFormula>IF(OR($A4="",$G4=""),"",$G4-$F4)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98781"/>
  </sheetPr>
  <dimension ref="A1:H26"/>
  <sheetViews>
    <sheetView showGridLines="0" workbookViewId="0">
      <selection sqref="A1:H2"/>
    </sheetView>
  </sheetViews>
  <sheetFormatPr baseColWidth="10" defaultRowHeight="14.25" x14ac:dyDescent="0.25"/>
  <cols>
    <col min="1" max="1" width="3.7109375" style="1" customWidth="1"/>
    <col min="2" max="8" width="13.7109375" style="1" customWidth="1"/>
    <col min="9" max="16384" width="11.42578125" style="1"/>
  </cols>
  <sheetData>
    <row r="1" spans="1:8" ht="26.1" customHeight="1" x14ac:dyDescent="0.25">
      <c r="A1" s="20" t="s">
        <v>68</v>
      </c>
      <c r="B1" s="21"/>
      <c r="C1" s="21"/>
      <c r="D1" s="21"/>
      <c r="E1" s="21"/>
      <c r="F1" s="21"/>
      <c r="G1" s="21"/>
      <c r="H1" s="21"/>
    </row>
    <row r="2" spans="1:8" ht="26.1" customHeight="1" x14ac:dyDescent="0.25">
      <c r="A2" s="21"/>
      <c r="B2" s="21"/>
      <c r="C2" s="21"/>
      <c r="D2" s="21"/>
      <c r="E2" s="21"/>
      <c r="F2" s="21"/>
      <c r="G2" s="21"/>
      <c r="H2" s="21"/>
    </row>
    <row r="3" spans="1:8" ht="16.5" x14ac:dyDescent="0.3">
      <c r="A3" s="22" t="s">
        <v>69</v>
      </c>
      <c r="B3" s="23"/>
      <c r="C3" s="23"/>
      <c r="D3" s="23"/>
      <c r="E3" s="23"/>
      <c r="F3" s="23"/>
      <c r="G3" s="23"/>
      <c r="H3" s="23"/>
    </row>
    <row r="5" spans="1:8" ht="33.950000000000003" customHeight="1" x14ac:dyDescent="0.25">
      <c r="B5" s="13" t="s">
        <v>70</v>
      </c>
      <c r="C5" s="13"/>
      <c r="D5" s="13"/>
      <c r="E5" s="13"/>
      <c r="F5" s="13"/>
      <c r="G5" s="13"/>
      <c r="H5" s="13"/>
    </row>
    <row r="7" spans="1:8" ht="33.950000000000003" customHeight="1" x14ac:dyDescent="0.25">
      <c r="B7" s="13" t="s">
        <v>71</v>
      </c>
      <c r="C7" s="13"/>
      <c r="D7" s="13"/>
      <c r="E7" s="13"/>
      <c r="F7" s="13"/>
      <c r="G7" s="13"/>
      <c r="H7" s="13"/>
    </row>
    <row r="9" spans="1:8" ht="33.950000000000003" customHeight="1" x14ac:dyDescent="0.25">
      <c r="B9" s="13" t="s">
        <v>72</v>
      </c>
      <c r="C9" s="13"/>
      <c r="D9" s="13"/>
      <c r="E9" s="13"/>
      <c r="F9" s="13"/>
      <c r="G9" s="13"/>
      <c r="H9" s="13"/>
    </row>
    <row r="11" spans="1:8" ht="33.950000000000003" customHeight="1" x14ac:dyDescent="0.25">
      <c r="B11" s="13" t="s">
        <v>73</v>
      </c>
      <c r="C11" s="13"/>
      <c r="D11" s="13"/>
      <c r="E11" s="13"/>
      <c r="F11" s="13"/>
      <c r="G11" s="13"/>
      <c r="H11" s="13"/>
    </row>
    <row r="13" spans="1:8" ht="33.950000000000003" customHeight="1" x14ac:dyDescent="0.25">
      <c r="B13" s="13" t="s">
        <v>74</v>
      </c>
      <c r="C13" s="13"/>
      <c r="D13" s="13"/>
      <c r="E13" s="13"/>
      <c r="F13" s="13"/>
      <c r="G13" s="13"/>
      <c r="H13" s="13"/>
    </row>
    <row r="15" spans="1:8" ht="33.950000000000003" customHeight="1" x14ac:dyDescent="0.25">
      <c r="B15" s="13" t="s">
        <v>75</v>
      </c>
      <c r="C15" s="13"/>
      <c r="D15" s="13"/>
      <c r="E15" s="13"/>
      <c r="F15" s="13"/>
      <c r="G15" s="13"/>
      <c r="H15" s="13"/>
    </row>
    <row r="18" spans="2:8" ht="20.100000000000001" customHeight="1" x14ac:dyDescent="0.25">
      <c r="B18" s="14" t="s">
        <v>76</v>
      </c>
      <c r="C18" s="15"/>
      <c r="D18" s="15"/>
      <c r="E18" s="15"/>
      <c r="F18" s="15"/>
      <c r="G18" s="15"/>
      <c r="H18" s="15"/>
    </row>
    <row r="20" spans="2:8" ht="17.25" x14ac:dyDescent="0.3">
      <c r="B20" s="16" t="s">
        <v>77</v>
      </c>
      <c r="C20" s="15"/>
      <c r="D20" s="15"/>
      <c r="E20" s="15"/>
      <c r="F20" s="15"/>
      <c r="G20" s="15"/>
      <c r="H20" s="15"/>
    </row>
    <row r="22" spans="2:8" x14ac:dyDescent="0.25">
      <c r="B22" s="17" t="s">
        <v>78</v>
      </c>
      <c r="C22" s="17"/>
      <c r="D22" s="18" t="s">
        <v>79</v>
      </c>
      <c r="E22" s="18"/>
      <c r="F22" s="19" t="s">
        <v>80</v>
      </c>
      <c r="G22" s="19"/>
    </row>
    <row r="23" spans="2:8" x14ac:dyDescent="0.25">
      <c r="B23" s="17"/>
      <c r="C23" s="17"/>
      <c r="D23" s="18"/>
      <c r="E23" s="18"/>
      <c r="F23" s="19"/>
      <c r="G23" s="19"/>
    </row>
    <row r="25" spans="2:8" x14ac:dyDescent="0.25">
      <c r="B25" s="10" t="s">
        <v>81</v>
      </c>
      <c r="C25" s="10"/>
      <c r="D25" s="11" t="s">
        <v>82</v>
      </c>
      <c r="E25" s="11"/>
      <c r="F25" s="12" t="s">
        <v>83</v>
      </c>
      <c r="G25" s="12"/>
    </row>
    <row r="26" spans="2:8" x14ac:dyDescent="0.25">
      <c r="B26" s="10"/>
      <c r="C26" s="10"/>
      <c r="D26" s="11"/>
      <c r="E26" s="11"/>
      <c r="F26" s="12"/>
      <c r="G26" s="12"/>
    </row>
  </sheetData>
  <sheetProtection sheet="1" objects="1" scenarios="1" formatCells="0" formatColumns="0" formatRows="0" insertRows="0" sort="0" autoFilter="0"/>
  <mergeCells count="16">
    <mergeCell ref="B11:H11"/>
    <mergeCell ref="A1:H2"/>
    <mergeCell ref="A3:H3"/>
    <mergeCell ref="B5:H5"/>
    <mergeCell ref="B7:H7"/>
    <mergeCell ref="B9:H9"/>
    <mergeCell ref="B25:C26"/>
    <mergeCell ref="D25:E26"/>
    <mergeCell ref="F25:G26"/>
    <mergeCell ref="B13:H13"/>
    <mergeCell ref="B15:H15"/>
    <mergeCell ref="B18:H18"/>
    <mergeCell ref="B20:H20"/>
    <mergeCell ref="B22:C23"/>
    <mergeCell ref="D22:E23"/>
    <mergeCell ref="F22:G23"/>
  </mergeCells>
  <hyperlinks>
    <hyperlink ref="B22:C23" location="'Inicio'!A1" display="Panel de Control"/>
    <hyperlink ref="D22:E23" location="'Productos'!A1" display="Productos"/>
    <hyperlink ref="F22:G23" location="'Ventas'!A1" display="Ventas"/>
    <hyperlink ref="B25:C26" location="'Compras y Gastos'!A1" display="Compras y Gastos"/>
    <hyperlink ref="D25:E26" location="'Fiados'!A1" display="Fiados"/>
    <hyperlink ref="F25:G26" location="'Cierre de Caja'!A1" display="Cierre de Caja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4281"/>
  </sheetPr>
  <dimension ref="A1:M11"/>
  <sheetViews>
    <sheetView showGridLines="0" workbookViewId="0">
      <selection activeCell="B6" sqref="B6:D7"/>
    </sheetView>
  </sheetViews>
  <sheetFormatPr baseColWidth="10" defaultRowHeight="14.25" x14ac:dyDescent="0.25"/>
  <cols>
    <col min="1" max="1" width="3.7109375" style="1" customWidth="1"/>
    <col min="2" max="13" width="10.28515625" style="1" customWidth="1"/>
    <col min="14" max="16384" width="11.42578125" style="1"/>
  </cols>
  <sheetData>
    <row r="1" spans="1:13" ht="24" customHeight="1" x14ac:dyDescent="0.25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4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25">
      <c r="A3" s="27" t="str">
        <f ca="1">"Actualizado al: "&amp;TEXT(TODAY(),"dd/mm/yyyy")</f>
        <v>Actualizado al: 22/07/2026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x14ac:dyDescent="0.25">
      <c r="B5" s="24" t="s">
        <v>60</v>
      </c>
      <c r="C5" s="24"/>
      <c r="D5" s="24"/>
      <c r="E5" s="24" t="s">
        <v>61</v>
      </c>
      <c r="F5" s="24"/>
      <c r="G5" s="24"/>
      <c r="H5" s="24" t="s">
        <v>62</v>
      </c>
      <c r="I5" s="24"/>
      <c r="J5" s="24"/>
      <c r="K5" s="24" t="s">
        <v>63</v>
      </c>
      <c r="L5" s="24"/>
      <c r="M5" s="24"/>
    </row>
    <row r="6" spans="1:13" x14ac:dyDescent="0.25">
      <c r="B6" s="25">
        <f ca="1">SUMIFS(tblVentas[Total Venta],tblVentas[Fecha],TODAY())</f>
        <v>48.5</v>
      </c>
      <c r="C6" s="25"/>
      <c r="D6" s="25"/>
      <c r="E6" s="25">
        <f ca="1">SUMIFS(tblVentas[Ganancia],tblVentas[Fecha],TODAY())</f>
        <v>9.3999999999999986</v>
      </c>
      <c r="F6" s="25"/>
      <c r="G6" s="25"/>
      <c r="H6" s="25">
        <f ca="1">SUMIFS(tblVentas[Total Venta],tblVentas[Fecha],"&gt;="&amp;EOMONTH(TODAY(),-1)+1)</f>
        <v>100.75</v>
      </c>
      <c r="I6" s="25"/>
      <c r="J6" s="25"/>
      <c r="K6" s="25">
        <f ca="1">SUMIFS(tblVentas[Ganancia],tblVentas[Fecha],"&gt;="&amp;EOMONTH(TODAY(),-1)+1)</f>
        <v>25.9</v>
      </c>
      <c r="L6" s="25"/>
      <c r="M6" s="25"/>
    </row>
    <row r="7" spans="1:13" x14ac:dyDescent="0.2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9" spans="1:13" x14ac:dyDescent="0.25">
      <c r="B9" s="24" t="s">
        <v>64</v>
      </c>
      <c r="C9" s="24"/>
      <c r="D9" s="24"/>
      <c r="E9" s="24" t="s">
        <v>65</v>
      </c>
      <c r="F9" s="24"/>
      <c r="G9" s="24"/>
      <c r="H9" s="24" t="s">
        <v>66</v>
      </c>
      <c r="I9" s="24"/>
      <c r="J9" s="24"/>
      <c r="K9" s="24" t="s">
        <v>67</v>
      </c>
      <c r="L9" s="24"/>
      <c r="M9" s="24"/>
    </row>
    <row r="10" spans="1:13" x14ac:dyDescent="0.25">
      <c r="B10" s="25">
        <f ca="1">SUMIFS(tblGastos[Monto],tblGastos[Fecha],"&gt;="&amp;EOMONTH(TODAY(),-1)+1)</f>
        <v>395</v>
      </c>
      <c r="C10" s="25"/>
      <c r="D10" s="25"/>
      <c r="E10" s="25">
        <f>SUM(tblClientes[Saldo Pendiente])</f>
        <v>13.25</v>
      </c>
      <c r="F10" s="25"/>
      <c r="G10" s="25"/>
      <c r="H10" s="26">
        <f>COUNTIF(tblProductos[Estado],"Stock Bajo")+COUNTIF(tblProductos[Estado],"Agotado")</f>
        <v>1</v>
      </c>
      <c r="I10" s="26"/>
      <c r="J10" s="26"/>
      <c r="K10" s="25">
        <f ca="1">IFERROR(IFERROR(INDEX(tblCierre[Efectivo Contado],MATCH(TODAY(),tblCierre[Fecha],0)),INDEX(tblCierre[Efectivo Esperado],MATCH(TODAY(),tblCierre[Fecha],0))),"Sin registrar")</f>
        <v>135</v>
      </c>
      <c r="L10" s="25"/>
      <c r="M10" s="25"/>
    </row>
    <row r="11" spans="1:13" x14ac:dyDescent="0.25">
      <c r="B11" s="25"/>
      <c r="C11" s="25"/>
      <c r="D11" s="25"/>
      <c r="E11" s="25"/>
      <c r="F11" s="25"/>
      <c r="G11" s="25"/>
      <c r="H11" s="26"/>
      <c r="I11" s="26"/>
      <c r="J11" s="26"/>
      <c r="K11" s="25"/>
      <c r="L11" s="25"/>
      <c r="M11" s="25"/>
    </row>
  </sheetData>
  <sheetProtection sheet="1" objects="1" scenarios="1" formatCells="0" formatColumns="0" formatRows="0" insertRows="0" sort="0" autoFilter="0"/>
  <mergeCells count="18">
    <mergeCell ref="A1:M2"/>
    <mergeCell ref="A3:M3"/>
    <mergeCell ref="B5:D5"/>
    <mergeCell ref="B6:D7"/>
    <mergeCell ref="E5:G5"/>
    <mergeCell ref="E6:G7"/>
    <mergeCell ref="H5:J5"/>
    <mergeCell ref="H6:J7"/>
    <mergeCell ref="K5:M5"/>
    <mergeCell ref="K6:M7"/>
    <mergeCell ref="K9:M9"/>
    <mergeCell ref="K10:M11"/>
    <mergeCell ref="B9:D9"/>
    <mergeCell ref="B10:D11"/>
    <mergeCell ref="E9:G9"/>
    <mergeCell ref="E10:G11"/>
    <mergeCell ref="H9:J9"/>
    <mergeCell ref="H10:J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A78D6"/>
  </sheetPr>
  <dimension ref="A1:N103"/>
  <sheetViews>
    <sheetView showGridLines="0" tabSelected="1" workbookViewId="0">
      <pane ySplit="3" topLeftCell="A4" activePane="bottomLeft" state="frozen"/>
      <selection pane="bottomLeft" activeCell="E4" sqref="E4"/>
    </sheetView>
  </sheetViews>
  <sheetFormatPr baseColWidth="10" defaultRowHeight="14.25" x14ac:dyDescent="0.25"/>
  <cols>
    <col min="1" max="1" width="6.7109375" style="1" customWidth="1"/>
    <col min="2" max="2" width="26.7109375" style="1" customWidth="1"/>
    <col min="3" max="3" width="18.7109375" style="1" customWidth="1"/>
    <col min="4" max="4" width="10.7109375" style="1" customWidth="1"/>
    <col min="5" max="8" width="14.7109375" style="1" customWidth="1"/>
    <col min="9" max="13" width="12.7109375" style="1" customWidth="1"/>
    <col min="14" max="14" width="13.7109375" style="1" customWidth="1"/>
    <col min="15" max="16384" width="11.42578125" style="1"/>
  </cols>
  <sheetData>
    <row r="1" spans="1:14" ht="21.95" customHeight="1" x14ac:dyDescent="0.25">
      <c r="A1" s="28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1.9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x14ac:dyDescent="0.25">
      <c r="A4" s="1">
        <f t="shared" ref="A4:A35" si="0">IF($B4="","",ROW()-3)</f>
        <v>1</v>
      </c>
      <c r="B4" s="4" t="s">
        <v>84</v>
      </c>
      <c r="C4" s="4" t="s">
        <v>85</v>
      </c>
      <c r="D4" s="4" t="s">
        <v>86</v>
      </c>
      <c r="E4" s="8">
        <v>3.2</v>
      </c>
      <c r="F4" s="8">
        <v>4</v>
      </c>
      <c r="G4" s="2">
        <f t="shared" ref="G4:G35" si="1">IF(OR($B4="",$F4=0),"",($F4-$E4)/$F4)</f>
        <v>0.19999999999999996</v>
      </c>
      <c r="H4" s="9">
        <f t="shared" ref="H4:H35" si="2">IF($B4="","",$F4-$E4)</f>
        <v>0.79999999999999982</v>
      </c>
      <c r="I4" s="5">
        <v>50</v>
      </c>
      <c r="J4" s="3">
        <f>IF($B4="",0,SUMIFS(tblCompras[Cantidad],tblCompras[Producto],$B4))</f>
        <v>30</v>
      </c>
      <c r="K4" s="3">
        <f>IF($B4="",0,SUMIFS(tblVentas[Cantidad],tblVentas[Producto],$B4))</f>
        <v>8</v>
      </c>
      <c r="L4" s="3">
        <f t="shared" ref="L4:L35" si="3">IF($B4="","",$I4+$J4-$K4)</f>
        <v>72</v>
      </c>
      <c r="M4" s="5">
        <v>10</v>
      </c>
      <c r="N4" s="1" t="str">
        <f t="shared" ref="N4:N35" si="4">IF($B4="","",IF($L4&lt;=0,"Agotado",IF($L4&lt;=$M4,"Stock Bajo","OK")))</f>
        <v>OK</v>
      </c>
    </row>
    <row r="5" spans="1:14" x14ac:dyDescent="0.25">
      <c r="A5" s="1">
        <f t="shared" si="0"/>
        <v>2</v>
      </c>
      <c r="B5" s="4" t="s">
        <v>87</v>
      </c>
      <c r="C5" s="4" t="s">
        <v>88</v>
      </c>
      <c r="D5" s="4" t="s">
        <v>4</v>
      </c>
      <c r="E5" s="8">
        <v>2</v>
      </c>
      <c r="F5" s="8">
        <v>3</v>
      </c>
      <c r="G5" s="2">
        <f t="shared" si="1"/>
        <v>0.33333333333333331</v>
      </c>
      <c r="H5" s="9">
        <f t="shared" si="2"/>
        <v>1</v>
      </c>
      <c r="I5" s="5">
        <v>40</v>
      </c>
      <c r="J5" s="3">
        <f>IF($B5="",0,SUMIFS(tblCompras[Cantidad],tblCompras[Producto],$B5))</f>
        <v>24</v>
      </c>
      <c r="K5" s="3">
        <f>IF($B5="",0,SUMIFS(tblVentas[Cantidad],tblVentas[Producto],$B5))</f>
        <v>10</v>
      </c>
      <c r="L5" s="3">
        <f t="shared" si="3"/>
        <v>54</v>
      </c>
      <c r="M5" s="5">
        <v>15</v>
      </c>
      <c r="N5" s="1" t="str">
        <f t="shared" si="4"/>
        <v>OK</v>
      </c>
    </row>
    <row r="6" spans="1:14" x14ac:dyDescent="0.25">
      <c r="A6" s="1">
        <f t="shared" si="0"/>
        <v>3</v>
      </c>
      <c r="B6" s="4" t="s">
        <v>89</v>
      </c>
      <c r="C6" s="4" t="s">
        <v>90</v>
      </c>
      <c r="D6" s="4" t="s">
        <v>91</v>
      </c>
      <c r="E6" s="8">
        <v>4.5</v>
      </c>
      <c r="F6" s="8">
        <v>5.5</v>
      </c>
      <c r="G6" s="2">
        <f t="shared" si="1"/>
        <v>0.18181818181818182</v>
      </c>
      <c r="H6" s="9">
        <f t="shared" si="2"/>
        <v>1</v>
      </c>
      <c r="I6" s="5">
        <v>30</v>
      </c>
      <c r="J6" s="3">
        <f>IF($B6="",0,SUMIFS(tblCompras[Cantidad],tblCompras[Producto],$B6))</f>
        <v>0</v>
      </c>
      <c r="K6" s="3">
        <f>IF($B6="",0,SUMIFS(tblVentas[Cantidad],tblVentas[Producto],$B6))</f>
        <v>3</v>
      </c>
      <c r="L6" s="3">
        <f t="shared" si="3"/>
        <v>27</v>
      </c>
      <c r="M6" s="5">
        <v>10</v>
      </c>
      <c r="N6" s="1" t="str">
        <f t="shared" si="4"/>
        <v>OK</v>
      </c>
    </row>
    <row r="7" spans="1:14" x14ac:dyDescent="0.25">
      <c r="A7" s="1">
        <f t="shared" si="0"/>
        <v>4</v>
      </c>
      <c r="B7" s="4" t="s">
        <v>92</v>
      </c>
      <c r="C7" s="4" t="s">
        <v>93</v>
      </c>
      <c r="D7" s="4" t="s">
        <v>4</v>
      </c>
      <c r="E7" s="8">
        <v>0.15</v>
      </c>
      <c r="F7" s="8">
        <v>0.25</v>
      </c>
      <c r="G7" s="2">
        <f t="shared" si="1"/>
        <v>0.4</v>
      </c>
      <c r="H7" s="9">
        <f t="shared" si="2"/>
        <v>0.1</v>
      </c>
      <c r="I7" s="5">
        <v>30</v>
      </c>
      <c r="J7" s="3">
        <f>IF($B7="",0,SUMIFS(tblCompras[Cantidad],tblCompras[Producto],$B7))</f>
        <v>0</v>
      </c>
      <c r="K7" s="3">
        <f>IF($B7="",0,SUMIFS(tblVentas[Cantidad],tblVentas[Producto],$B7))</f>
        <v>25</v>
      </c>
      <c r="L7" s="3">
        <f t="shared" si="3"/>
        <v>5</v>
      </c>
      <c r="M7" s="5">
        <v>20</v>
      </c>
      <c r="N7" s="1" t="str">
        <f t="shared" si="4"/>
        <v>Stock Bajo</v>
      </c>
    </row>
    <row r="8" spans="1:14" x14ac:dyDescent="0.25">
      <c r="A8" s="1">
        <f t="shared" si="0"/>
        <v>5</v>
      </c>
      <c r="B8" s="4" t="s">
        <v>94</v>
      </c>
      <c r="C8" s="4" t="s">
        <v>95</v>
      </c>
      <c r="D8" s="4" t="s">
        <v>86</v>
      </c>
      <c r="E8" s="8">
        <v>6</v>
      </c>
      <c r="F8" s="8">
        <v>8</v>
      </c>
      <c r="G8" s="2">
        <f t="shared" si="1"/>
        <v>0.25</v>
      </c>
      <c r="H8" s="9">
        <f t="shared" si="2"/>
        <v>2</v>
      </c>
      <c r="I8" s="5">
        <v>20</v>
      </c>
      <c r="J8" s="3">
        <f>IF($B8="",0,SUMIFS(tblCompras[Cantidad],tblCompras[Producto],$B8))</f>
        <v>0</v>
      </c>
      <c r="K8" s="3">
        <f>IF($B8="",0,SUMIFS(tblVentas[Cantidad],tblVentas[Producto],$B8))</f>
        <v>2</v>
      </c>
      <c r="L8" s="3">
        <f t="shared" si="3"/>
        <v>18</v>
      </c>
      <c r="M8" s="5">
        <v>5</v>
      </c>
      <c r="N8" s="1" t="str">
        <f t="shared" si="4"/>
        <v>OK</v>
      </c>
    </row>
    <row r="9" spans="1:14" x14ac:dyDescent="0.25">
      <c r="A9" s="1" t="str">
        <f t="shared" si="0"/>
        <v/>
      </c>
      <c r="B9" s="4"/>
      <c r="C9" s="4"/>
      <c r="D9" s="4"/>
      <c r="E9" s="8"/>
      <c r="F9" s="8"/>
      <c r="G9" s="2" t="str">
        <f t="shared" si="1"/>
        <v/>
      </c>
      <c r="H9" s="9" t="str">
        <f t="shared" si="2"/>
        <v/>
      </c>
      <c r="I9" s="5"/>
      <c r="J9" s="3">
        <f>IF($B9="",0,SUMIFS(tblCompras[Cantidad],tblCompras[Producto],$B9))</f>
        <v>0</v>
      </c>
      <c r="K9" s="3">
        <f>IF($B9="",0,SUMIFS(tblVentas[Cantidad],tblVentas[Producto],$B9))</f>
        <v>0</v>
      </c>
      <c r="L9" s="3" t="str">
        <f t="shared" si="3"/>
        <v/>
      </c>
      <c r="M9" s="5"/>
      <c r="N9" s="1" t="str">
        <f t="shared" si="4"/>
        <v/>
      </c>
    </row>
    <row r="10" spans="1:14" x14ac:dyDescent="0.25">
      <c r="A10" s="1" t="str">
        <f t="shared" si="0"/>
        <v/>
      </c>
      <c r="B10" s="4"/>
      <c r="C10" s="4"/>
      <c r="D10" s="4"/>
      <c r="E10" s="8"/>
      <c r="F10" s="8"/>
      <c r="G10" s="2" t="str">
        <f t="shared" si="1"/>
        <v/>
      </c>
      <c r="H10" s="9" t="str">
        <f t="shared" si="2"/>
        <v/>
      </c>
      <c r="I10" s="5"/>
      <c r="J10" s="3">
        <f>IF($B10="",0,SUMIFS(tblCompras[Cantidad],tblCompras[Producto],$B10))</f>
        <v>0</v>
      </c>
      <c r="K10" s="3">
        <f>IF($B10="",0,SUMIFS(tblVentas[Cantidad],tblVentas[Producto],$B10))</f>
        <v>0</v>
      </c>
      <c r="L10" s="3" t="str">
        <f t="shared" si="3"/>
        <v/>
      </c>
      <c r="M10" s="5"/>
      <c r="N10" s="1" t="str">
        <f t="shared" si="4"/>
        <v/>
      </c>
    </row>
    <row r="11" spans="1:14" x14ac:dyDescent="0.25">
      <c r="A11" s="1" t="str">
        <f t="shared" si="0"/>
        <v/>
      </c>
      <c r="B11" s="4"/>
      <c r="C11" s="4"/>
      <c r="D11" s="4"/>
      <c r="E11" s="8"/>
      <c r="F11" s="8"/>
      <c r="G11" s="2" t="str">
        <f t="shared" si="1"/>
        <v/>
      </c>
      <c r="H11" s="9" t="str">
        <f t="shared" si="2"/>
        <v/>
      </c>
      <c r="I11" s="5"/>
      <c r="J11" s="3">
        <f>IF($B11="",0,SUMIFS(tblCompras[Cantidad],tblCompras[Producto],$B11))</f>
        <v>0</v>
      </c>
      <c r="K11" s="3">
        <f>IF($B11="",0,SUMIFS(tblVentas[Cantidad],tblVentas[Producto],$B11))</f>
        <v>0</v>
      </c>
      <c r="L11" s="3" t="str">
        <f t="shared" si="3"/>
        <v/>
      </c>
      <c r="M11" s="5"/>
      <c r="N11" s="1" t="str">
        <f t="shared" si="4"/>
        <v/>
      </c>
    </row>
    <row r="12" spans="1:14" x14ac:dyDescent="0.25">
      <c r="A12" s="1" t="str">
        <f t="shared" si="0"/>
        <v/>
      </c>
      <c r="B12" s="4"/>
      <c r="C12" s="4"/>
      <c r="D12" s="4"/>
      <c r="E12" s="8"/>
      <c r="F12" s="8"/>
      <c r="G12" s="2" t="str">
        <f t="shared" si="1"/>
        <v/>
      </c>
      <c r="H12" s="9" t="str">
        <f t="shared" si="2"/>
        <v/>
      </c>
      <c r="I12" s="5"/>
      <c r="J12" s="3">
        <f>IF($B12="",0,SUMIFS(tblCompras[Cantidad],tblCompras[Producto],$B12))</f>
        <v>0</v>
      </c>
      <c r="K12" s="3">
        <f>IF($B12="",0,SUMIFS(tblVentas[Cantidad],tblVentas[Producto],$B12))</f>
        <v>0</v>
      </c>
      <c r="L12" s="3" t="str">
        <f t="shared" si="3"/>
        <v/>
      </c>
      <c r="M12" s="5"/>
      <c r="N12" s="1" t="str">
        <f t="shared" si="4"/>
        <v/>
      </c>
    </row>
    <row r="13" spans="1:14" x14ac:dyDescent="0.25">
      <c r="A13" s="1" t="str">
        <f t="shared" si="0"/>
        <v/>
      </c>
      <c r="B13" s="4"/>
      <c r="C13" s="4"/>
      <c r="D13" s="4"/>
      <c r="E13" s="8"/>
      <c r="F13" s="8"/>
      <c r="G13" s="2" t="str">
        <f t="shared" si="1"/>
        <v/>
      </c>
      <c r="H13" s="9" t="str">
        <f t="shared" si="2"/>
        <v/>
      </c>
      <c r="I13" s="5"/>
      <c r="J13" s="3">
        <f>IF($B13="",0,SUMIFS(tblCompras[Cantidad],tblCompras[Producto],$B13))</f>
        <v>0</v>
      </c>
      <c r="K13" s="3">
        <f>IF($B13="",0,SUMIFS(tblVentas[Cantidad],tblVentas[Producto],$B13))</f>
        <v>0</v>
      </c>
      <c r="L13" s="3" t="str">
        <f t="shared" si="3"/>
        <v/>
      </c>
      <c r="M13" s="5"/>
      <c r="N13" s="1" t="str">
        <f t="shared" si="4"/>
        <v/>
      </c>
    </row>
    <row r="14" spans="1:14" x14ac:dyDescent="0.25">
      <c r="A14" s="1" t="str">
        <f t="shared" si="0"/>
        <v/>
      </c>
      <c r="B14" s="4"/>
      <c r="C14" s="4"/>
      <c r="D14" s="4"/>
      <c r="E14" s="8"/>
      <c r="F14" s="8"/>
      <c r="G14" s="2" t="str">
        <f t="shared" si="1"/>
        <v/>
      </c>
      <c r="H14" s="9" t="str">
        <f t="shared" si="2"/>
        <v/>
      </c>
      <c r="I14" s="5"/>
      <c r="J14" s="3">
        <f>IF($B14="",0,SUMIFS(tblCompras[Cantidad],tblCompras[Producto],$B14))</f>
        <v>0</v>
      </c>
      <c r="K14" s="3">
        <f>IF($B14="",0,SUMIFS(tblVentas[Cantidad],tblVentas[Producto],$B14))</f>
        <v>0</v>
      </c>
      <c r="L14" s="3" t="str">
        <f t="shared" si="3"/>
        <v/>
      </c>
      <c r="M14" s="5"/>
      <c r="N14" s="1" t="str">
        <f t="shared" si="4"/>
        <v/>
      </c>
    </row>
    <row r="15" spans="1:14" x14ac:dyDescent="0.25">
      <c r="A15" s="1" t="str">
        <f t="shared" si="0"/>
        <v/>
      </c>
      <c r="B15" s="4"/>
      <c r="C15" s="4"/>
      <c r="D15" s="4"/>
      <c r="E15" s="8"/>
      <c r="F15" s="8"/>
      <c r="G15" s="2" t="str">
        <f t="shared" si="1"/>
        <v/>
      </c>
      <c r="H15" s="9" t="str">
        <f t="shared" si="2"/>
        <v/>
      </c>
      <c r="I15" s="5"/>
      <c r="J15" s="3">
        <f>IF($B15="",0,SUMIFS(tblCompras[Cantidad],tblCompras[Producto],$B15))</f>
        <v>0</v>
      </c>
      <c r="K15" s="3">
        <f>IF($B15="",0,SUMIFS(tblVentas[Cantidad],tblVentas[Producto],$B15))</f>
        <v>0</v>
      </c>
      <c r="L15" s="3" t="str">
        <f t="shared" si="3"/>
        <v/>
      </c>
      <c r="M15" s="5"/>
      <c r="N15" s="1" t="str">
        <f t="shared" si="4"/>
        <v/>
      </c>
    </row>
    <row r="16" spans="1:14" x14ac:dyDescent="0.25">
      <c r="A16" s="1" t="str">
        <f t="shared" si="0"/>
        <v/>
      </c>
      <c r="B16" s="4"/>
      <c r="C16" s="4"/>
      <c r="D16" s="4"/>
      <c r="E16" s="8"/>
      <c r="F16" s="8"/>
      <c r="G16" s="2" t="str">
        <f t="shared" si="1"/>
        <v/>
      </c>
      <c r="H16" s="9" t="str">
        <f t="shared" si="2"/>
        <v/>
      </c>
      <c r="I16" s="5"/>
      <c r="J16" s="3">
        <f>IF($B16="",0,SUMIFS(tblCompras[Cantidad],tblCompras[Producto],$B16))</f>
        <v>0</v>
      </c>
      <c r="K16" s="3">
        <f>IF($B16="",0,SUMIFS(tblVentas[Cantidad],tblVentas[Producto],$B16))</f>
        <v>0</v>
      </c>
      <c r="L16" s="3" t="str">
        <f t="shared" si="3"/>
        <v/>
      </c>
      <c r="M16" s="5"/>
      <c r="N16" s="1" t="str">
        <f t="shared" si="4"/>
        <v/>
      </c>
    </row>
    <row r="17" spans="1:14" x14ac:dyDescent="0.25">
      <c r="A17" s="1" t="str">
        <f t="shared" si="0"/>
        <v/>
      </c>
      <c r="B17" s="4"/>
      <c r="C17" s="4"/>
      <c r="D17" s="4"/>
      <c r="E17" s="8"/>
      <c r="F17" s="8"/>
      <c r="G17" s="2" t="str">
        <f t="shared" si="1"/>
        <v/>
      </c>
      <c r="H17" s="9" t="str">
        <f t="shared" si="2"/>
        <v/>
      </c>
      <c r="I17" s="5"/>
      <c r="J17" s="3">
        <f>IF($B17="",0,SUMIFS(tblCompras[Cantidad],tblCompras[Producto],$B17))</f>
        <v>0</v>
      </c>
      <c r="K17" s="3">
        <f>IF($B17="",0,SUMIFS(tblVentas[Cantidad],tblVentas[Producto],$B17))</f>
        <v>0</v>
      </c>
      <c r="L17" s="3" t="str">
        <f t="shared" si="3"/>
        <v/>
      </c>
      <c r="M17" s="5"/>
      <c r="N17" s="1" t="str">
        <f t="shared" si="4"/>
        <v/>
      </c>
    </row>
    <row r="18" spans="1:14" x14ac:dyDescent="0.25">
      <c r="A18" s="1" t="str">
        <f t="shared" si="0"/>
        <v/>
      </c>
      <c r="B18" s="4"/>
      <c r="C18" s="4"/>
      <c r="D18" s="4"/>
      <c r="E18" s="8"/>
      <c r="F18" s="8"/>
      <c r="G18" s="2" t="str">
        <f t="shared" si="1"/>
        <v/>
      </c>
      <c r="H18" s="9" t="str">
        <f t="shared" si="2"/>
        <v/>
      </c>
      <c r="I18" s="5"/>
      <c r="J18" s="3">
        <f>IF($B18="",0,SUMIFS(tblCompras[Cantidad],tblCompras[Producto],$B18))</f>
        <v>0</v>
      </c>
      <c r="K18" s="3">
        <f>IF($B18="",0,SUMIFS(tblVentas[Cantidad],tblVentas[Producto],$B18))</f>
        <v>0</v>
      </c>
      <c r="L18" s="3" t="str">
        <f t="shared" si="3"/>
        <v/>
      </c>
      <c r="M18" s="5"/>
      <c r="N18" s="1" t="str">
        <f t="shared" si="4"/>
        <v/>
      </c>
    </row>
    <row r="19" spans="1:14" x14ac:dyDescent="0.25">
      <c r="A19" s="1" t="str">
        <f t="shared" si="0"/>
        <v/>
      </c>
      <c r="B19" s="4"/>
      <c r="C19" s="4"/>
      <c r="D19" s="4"/>
      <c r="E19" s="8"/>
      <c r="F19" s="8"/>
      <c r="G19" s="2" t="str">
        <f t="shared" si="1"/>
        <v/>
      </c>
      <c r="H19" s="9" t="str">
        <f t="shared" si="2"/>
        <v/>
      </c>
      <c r="I19" s="5"/>
      <c r="J19" s="3">
        <f>IF($B19="",0,SUMIFS(tblCompras[Cantidad],tblCompras[Producto],$B19))</f>
        <v>0</v>
      </c>
      <c r="K19" s="3">
        <f>IF($B19="",0,SUMIFS(tblVentas[Cantidad],tblVentas[Producto],$B19))</f>
        <v>0</v>
      </c>
      <c r="L19" s="3" t="str">
        <f t="shared" si="3"/>
        <v/>
      </c>
      <c r="M19" s="5"/>
      <c r="N19" s="1" t="str">
        <f t="shared" si="4"/>
        <v/>
      </c>
    </row>
    <row r="20" spans="1:14" x14ac:dyDescent="0.25">
      <c r="A20" s="1" t="str">
        <f t="shared" si="0"/>
        <v/>
      </c>
      <c r="B20" s="4"/>
      <c r="C20" s="4"/>
      <c r="D20" s="4"/>
      <c r="E20" s="8"/>
      <c r="F20" s="8"/>
      <c r="G20" s="2" t="str">
        <f t="shared" si="1"/>
        <v/>
      </c>
      <c r="H20" s="9" t="str">
        <f t="shared" si="2"/>
        <v/>
      </c>
      <c r="I20" s="5"/>
      <c r="J20" s="3">
        <f>IF($B20="",0,SUMIFS(tblCompras[Cantidad],tblCompras[Producto],$B20))</f>
        <v>0</v>
      </c>
      <c r="K20" s="3">
        <f>IF($B20="",0,SUMIFS(tblVentas[Cantidad],tblVentas[Producto],$B20))</f>
        <v>0</v>
      </c>
      <c r="L20" s="3" t="str">
        <f t="shared" si="3"/>
        <v/>
      </c>
      <c r="M20" s="5"/>
      <c r="N20" s="1" t="str">
        <f t="shared" si="4"/>
        <v/>
      </c>
    </row>
    <row r="21" spans="1:14" x14ac:dyDescent="0.25">
      <c r="A21" s="1" t="str">
        <f t="shared" si="0"/>
        <v/>
      </c>
      <c r="B21" s="4"/>
      <c r="C21" s="4"/>
      <c r="D21" s="4"/>
      <c r="E21" s="8"/>
      <c r="F21" s="8"/>
      <c r="G21" s="2" t="str">
        <f t="shared" si="1"/>
        <v/>
      </c>
      <c r="H21" s="9" t="str">
        <f t="shared" si="2"/>
        <v/>
      </c>
      <c r="I21" s="5"/>
      <c r="J21" s="3">
        <f>IF($B21="",0,SUMIFS(tblCompras[Cantidad],tblCompras[Producto],$B21))</f>
        <v>0</v>
      </c>
      <c r="K21" s="3">
        <f>IF($B21="",0,SUMIFS(tblVentas[Cantidad],tblVentas[Producto],$B21))</f>
        <v>0</v>
      </c>
      <c r="L21" s="3" t="str">
        <f t="shared" si="3"/>
        <v/>
      </c>
      <c r="M21" s="5"/>
      <c r="N21" s="1" t="str">
        <f t="shared" si="4"/>
        <v/>
      </c>
    </row>
    <row r="22" spans="1:14" x14ac:dyDescent="0.25">
      <c r="A22" s="1" t="str">
        <f t="shared" si="0"/>
        <v/>
      </c>
      <c r="B22" s="4"/>
      <c r="C22" s="4"/>
      <c r="D22" s="4"/>
      <c r="E22" s="8"/>
      <c r="F22" s="8"/>
      <c r="G22" s="2" t="str">
        <f t="shared" si="1"/>
        <v/>
      </c>
      <c r="H22" s="9" t="str">
        <f t="shared" si="2"/>
        <v/>
      </c>
      <c r="I22" s="5"/>
      <c r="J22" s="3">
        <f>IF($B22="",0,SUMIFS(tblCompras[Cantidad],tblCompras[Producto],$B22))</f>
        <v>0</v>
      </c>
      <c r="K22" s="3">
        <f>IF($B22="",0,SUMIFS(tblVentas[Cantidad],tblVentas[Producto],$B22))</f>
        <v>0</v>
      </c>
      <c r="L22" s="3" t="str">
        <f t="shared" si="3"/>
        <v/>
      </c>
      <c r="M22" s="5"/>
      <c r="N22" s="1" t="str">
        <f t="shared" si="4"/>
        <v/>
      </c>
    </row>
    <row r="23" spans="1:14" x14ac:dyDescent="0.25">
      <c r="A23" s="1" t="str">
        <f t="shared" si="0"/>
        <v/>
      </c>
      <c r="B23" s="4"/>
      <c r="C23" s="4"/>
      <c r="D23" s="4"/>
      <c r="E23" s="8"/>
      <c r="F23" s="8"/>
      <c r="G23" s="2" t="str">
        <f t="shared" si="1"/>
        <v/>
      </c>
      <c r="H23" s="9" t="str">
        <f t="shared" si="2"/>
        <v/>
      </c>
      <c r="I23" s="5"/>
      <c r="J23" s="3">
        <f>IF($B23="",0,SUMIFS(tblCompras[Cantidad],tblCompras[Producto],$B23))</f>
        <v>0</v>
      </c>
      <c r="K23" s="3">
        <f>IF($B23="",0,SUMIFS(tblVentas[Cantidad],tblVentas[Producto],$B23))</f>
        <v>0</v>
      </c>
      <c r="L23" s="3" t="str">
        <f t="shared" si="3"/>
        <v/>
      </c>
      <c r="M23" s="5"/>
      <c r="N23" s="1" t="str">
        <f t="shared" si="4"/>
        <v/>
      </c>
    </row>
    <row r="24" spans="1:14" x14ac:dyDescent="0.25">
      <c r="A24" s="1" t="str">
        <f t="shared" si="0"/>
        <v/>
      </c>
      <c r="B24" s="4"/>
      <c r="C24" s="4"/>
      <c r="D24" s="4"/>
      <c r="E24" s="8"/>
      <c r="F24" s="8"/>
      <c r="G24" s="2" t="str">
        <f t="shared" si="1"/>
        <v/>
      </c>
      <c r="H24" s="9" t="str">
        <f t="shared" si="2"/>
        <v/>
      </c>
      <c r="I24" s="5"/>
      <c r="J24" s="3">
        <f>IF($B24="",0,SUMIFS(tblCompras[Cantidad],tblCompras[Producto],$B24))</f>
        <v>0</v>
      </c>
      <c r="K24" s="3">
        <f>IF($B24="",0,SUMIFS(tblVentas[Cantidad],tblVentas[Producto],$B24))</f>
        <v>0</v>
      </c>
      <c r="L24" s="3" t="str">
        <f t="shared" si="3"/>
        <v/>
      </c>
      <c r="M24" s="5"/>
      <c r="N24" s="1" t="str">
        <f t="shared" si="4"/>
        <v/>
      </c>
    </row>
    <row r="25" spans="1:14" x14ac:dyDescent="0.25">
      <c r="A25" s="1" t="str">
        <f t="shared" si="0"/>
        <v/>
      </c>
      <c r="B25" s="4"/>
      <c r="C25" s="4"/>
      <c r="D25" s="4"/>
      <c r="E25" s="8"/>
      <c r="F25" s="8"/>
      <c r="G25" s="2" t="str">
        <f t="shared" si="1"/>
        <v/>
      </c>
      <c r="H25" s="9" t="str">
        <f t="shared" si="2"/>
        <v/>
      </c>
      <c r="I25" s="5"/>
      <c r="J25" s="3">
        <f>IF($B25="",0,SUMIFS(tblCompras[Cantidad],tblCompras[Producto],$B25))</f>
        <v>0</v>
      </c>
      <c r="K25" s="3">
        <f>IF($B25="",0,SUMIFS(tblVentas[Cantidad],tblVentas[Producto],$B25))</f>
        <v>0</v>
      </c>
      <c r="L25" s="3" t="str">
        <f t="shared" si="3"/>
        <v/>
      </c>
      <c r="M25" s="5"/>
      <c r="N25" s="1" t="str">
        <f t="shared" si="4"/>
        <v/>
      </c>
    </row>
    <row r="26" spans="1:14" x14ac:dyDescent="0.25">
      <c r="A26" s="1" t="str">
        <f t="shared" si="0"/>
        <v/>
      </c>
      <c r="B26" s="4"/>
      <c r="C26" s="4"/>
      <c r="D26" s="4"/>
      <c r="E26" s="8"/>
      <c r="F26" s="8"/>
      <c r="G26" s="2" t="str">
        <f t="shared" si="1"/>
        <v/>
      </c>
      <c r="H26" s="9" t="str">
        <f t="shared" si="2"/>
        <v/>
      </c>
      <c r="I26" s="5"/>
      <c r="J26" s="3">
        <f>IF($B26="",0,SUMIFS(tblCompras[Cantidad],tblCompras[Producto],$B26))</f>
        <v>0</v>
      </c>
      <c r="K26" s="3">
        <f>IF($B26="",0,SUMIFS(tblVentas[Cantidad],tblVentas[Producto],$B26))</f>
        <v>0</v>
      </c>
      <c r="L26" s="3" t="str">
        <f t="shared" si="3"/>
        <v/>
      </c>
      <c r="M26" s="5"/>
      <c r="N26" s="1" t="str">
        <f t="shared" si="4"/>
        <v/>
      </c>
    </row>
    <row r="27" spans="1:14" x14ac:dyDescent="0.25">
      <c r="A27" s="1" t="str">
        <f t="shared" si="0"/>
        <v/>
      </c>
      <c r="B27" s="4"/>
      <c r="C27" s="4"/>
      <c r="D27" s="4"/>
      <c r="E27" s="8"/>
      <c r="F27" s="8"/>
      <c r="G27" s="2" t="str">
        <f t="shared" si="1"/>
        <v/>
      </c>
      <c r="H27" s="9" t="str">
        <f t="shared" si="2"/>
        <v/>
      </c>
      <c r="I27" s="5"/>
      <c r="J27" s="3">
        <f>IF($B27="",0,SUMIFS(tblCompras[Cantidad],tblCompras[Producto],$B27))</f>
        <v>0</v>
      </c>
      <c r="K27" s="3">
        <f>IF($B27="",0,SUMIFS(tblVentas[Cantidad],tblVentas[Producto],$B27))</f>
        <v>0</v>
      </c>
      <c r="L27" s="3" t="str">
        <f t="shared" si="3"/>
        <v/>
      </c>
      <c r="M27" s="5"/>
      <c r="N27" s="1" t="str">
        <f t="shared" si="4"/>
        <v/>
      </c>
    </row>
    <row r="28" spans="1:14" x14ac:dyDescent="0.25">
      <c r="A28" s="1" t="str">
        <f t="shared" si="0"/>
        <v/>
      </c>
      <c r="B28" s="4"/>
      <c r="C28" s="4"/>
      <c r="D28" s="4"/>
      <c r="E28" s="8"/>
      <c r="F28" s="8"/>
      <c r="G28" s="2" t="str">
        <f t="shared" si="1"/>
        <v/>
      </c>
      <c r="H28" s="9" t="str">
        <f t="shared" si="2"/>
        <v/>
      </c>
      <c r="I28" s="5"/>
      <c r="J28" s="3">
        <f>IF($B28="",0,SUMIFS(tblCompras[Cantidad],tblCompras[Producto],$B28))</f>
        <v>0</v>
      </c>
      <c r="K28" s="3">
        <f>IF($B28="",0,SUMIFS(tblVentas[Cantidad],tblVentas[Producto],$B28))</f>
        <v>0</v>
      </c>
      <c r="L28" s="3" t="str">
        <f t="shared" si="3"/>
        <v/>
      </c>
      <c r="M28" s="5"/>
      <c r="N28" s="1" t="str">
        <f t="shared" si="4"/>
        <v/>
      </c>
    </row>
    <row r="29" spans="1:14" x14ac:dyDescent="0.25">
      <c r="A29" s="1" t="str">
        <f t="shared" si="0"/>
        <v/>
      </c>
      <c r="B29" s="4"/>
      <c r="C29" s="4"/>
      <c r="D29" s="4"/>
      <c r="E29" s="8"/>
      <c r="F29" s="8"/>
      <c r="G29" s="2" t="str">
        <f t="shared" si="1"/>
        <v/>
      </c>
      <c r="H29" s="9" t="str">
        <f t="shared" si="2"/>
        <v/>
      </c>
      <c r="I29" s="5"/>
      <c r="J29" s="3">
        <f>IF($B29="",0,SUMIFS(tblCompras[Cantidad],tblCompras[Producto],$B29))</f>
        <v>0</v>
      </c>
      <c r="K29" s="3">
        <f>IF($B29="",0,SUMIFS(tblVentas[Cantidad],tblVentas[Producto],$B29))</f>
        <v>0</v>
      </c>
      <c r="L29" s="3" t="str">
        <f t="shared" si="3"/>
        <v/>
      </c>
      <c r="M29" s="5"/>
      <c r="N29" s="1" t="str">
        <f t="shared" si="4"/>
        <v/>
      </c>
    </row>
    <row r="30" spans="1:14" x14ac:dyDescent="0.25">
      <c r="A30" s="1" t="str">
        <f t="shared" si="0"/>
        <v/>
      </c>
      <c r="B30" s="4"/>
      <c r="C30" s="4"/>
      <c r="D30" s="4"/>
      <c r="E30" s="8"/>
      <c r="F30" s="8"/>
      <c r="G30" s="2" t="str">
        <f t="shared" si="1"/>
        <v/>
      </c>
      <c r="H30" s="9" t="str">
        <f t="shared" si="2"/>
        <v/>
      </c>
      <c r="I30" s="5"/>
      <c r="J30" s="3">
        <f>IF($B30="",0,SUMIFS(tblCompras[Cantidad],tblCompras[Producto],$B30))</f>
        <v>0</v>
      </c>
      <c r="K30" s="3">
        <f>IF($B30="",0,SUMIFS(tblVentas[Cantidad],tblVentas[Producto],$B30))</f>
        <v>0</v>
      </c>
      <c r="L30" s="3" t="str">
        <f t="shared" si="3"/>
        <v/>
      </c>
      <c r="M30" s="5"/>
      <c r="N30" s="1" t="str">
        <f t="shared" si="4"/>
        <v/>
      </c>
    </row>
    <row r="31" spans="1:14" x14ac:dyDescent="0.25">
      <c r="A31" s="1" t="str">
        <f t="shared" si="0"/>
        <v/>
      </c>
      <c r="B31" s="4"/>
      <c r="C31" s="4"/>
      <c r="D31" s="4"/>
      <c r="E31" s="8"/>
      <c r="F31" s="8"/>
      <c r="G31" s="2" t="str">
        <f t="shared" si="1"/>
        <v/>
      </c>
      <c r="H31" s="9" t="str">
        <f t="shared" si="2"/>
        <v/>
      </c>
      <c r="I31" s="5"/>
      <c r="J31" s="3">
        <f>IF($B31="",0,SUMIFS(tblCompras[Cantidad],tblCompras[Producto],$B31))</f>
        <v>0</v>
      </c>
      <c r="K31" s="3">
        <f>IF($B31="",0,SUMIFS(tblVentas[Cantidad],tblVentas[Producto],$B31))</f>
        <v>0</v>
      </c>
      <c r="L31" s="3" t="str">
        <f t="shared" si="3"/>
        <v/>
      </c>
      <c r="M31" s="5"/>
      <c r="N31" s="1" t="str">
        <f t="shared" si="4"/>
        <v/>
      </c>
    </row>
    <row r="32" spans="1:14" x14ac:dyDescent="0.25">
      <c r="A32" s="1" t="str">
        <f t="shared" si="0"/>
        <v/>
      </c>
      <c r="B32" s="4"/>
      <c r="C32" s="4"/>
      <c r="D32" s="4"/>
      <c r="E32" s="8"/>
      <c r="F32" s="8"/>
      <c r="G32" s="2" t="str">
        <f t="shared" si="1"/>
        <v/>
      </c>
      <c r="H32" s="9" t="str">
        <f t="shared" si="2"/>
        <v/>
      </c>
      <c r="I32" s="5"/>
      <c r="J32" s="3">
        <f>IF($B32="",0,SUMIFS(tblCompras[Cantidad],tblCompras[Producto],$B32))</f>
        <v>0</v>
      </c>
      <c r="K32" s="3">
        <f>IF($B32="",0,SUMIFS(tblVentas[Cantidad],tblVentas[Producto],$B32))</f>
        <v>0</v>
      </c>
      <c r="L32" s="3" t="str">
        <f t="shared" si="3"/>
        <v/>
      </c>
      <c r="M32" s="5"/>
      <c r="N32" s="1" t="str">
        <f t="shared" si="4"/>
        <v/>
      </c>
    </row>
    <row r="33" spans="1:14" x14ac:dyDescent="0.25">
      <c r="A33" s="1" t="str">
        <f t="shared" si="0"/>
        <v/>
      </c>
      <c r="B33" s="4"/>
      <c r="C33" s="4"/>
      <c r="D33" s="4"/>
      <c r="E33" s="8"/>
      <c r="F33" s="8"/>
      <c r="G33" s="2" t="str">
        <f t="shared" si="1"/>
        <v/>
      </c>
      <c r="H33" s="9" t="str">
        <f t="shared" si="2"/>
        <v/>
      </c>
      <c r="I33" s="5"/>
      <c r="J33" s="3">
        <f>IF($B33="",0,SUMIFS(tblCompras[Cantidad],tblCompras[Producto],$B33))</f>
        <v>0</v>
      </c>
      <c r="K33" s="3">
        <f>IF($B33="",0,SUMIFS(tblVentas[Cantidad],tblVentas[Producto],$B33))</f>
        <v>0</v>
      </c>
      <c r="L33" s="3" t="str">
        <f t="shared" si="3"/>
        <v/>
      </c>
      <c r="M33" s="5"/>
      <c r="N33" s="1" t="str">
        <f t="shared" si="4"/>
        <v/>
      </c>
    </row>
    <row r="34" spans="1:14" x14ac:dyDescent="0.25">
      <c r="A34" s="1" t="str">
        <f t="shared" si="0"/>
        <v/>
      </c>
      <c r="B34" s="4"/>
      <c r="C34" s="4"/>
      <c r="D34" s="4"/>
      <c r="E34" s="8"/>
      <c r="F34" s="8"/>
      <c r="G34" s="2" t="str">
        <f t="shared" si="1"/>
        <v/>
      </c>
      <c r="H34" s="9" t="str">
        <f t="shared" si="2"/>
        <v/>
      </c>
      <c r="I34" s="5"/>
      <c r="J34" s="3">
        <f>IF($B34="",0,SUMIFS(tblCompras[Cantidad],tblCompras[Producto],$B34))</f>
        <v>0</v>
      </c>
      <c r="K34" s="3">
        <f>IF($B34="",0,SUMIFS(tblVentas[Cantidad],tblVentas[Producto],$B34))</f>
        <v>0</v>
      </c>
      <c r="L34" s="3" t="str">
        <f t="shared" si="3"/>
        <v/>
      </c>
      <c r="M34" s="5"/>
      <c r="N34" s="1" t="str">
        <f t="shared" si="4"/>
        <v/>
      </c>
    </row>
    <row r="35" spans="1:14" x14ac:dyDescent="0.25">
      <c r="A35" s="1" t="str">
        <f t="shared" si="0"/>
        <v/>
      </c>
      <c r="B35" s="4"/>
      <c r="C35" s="4"/>
      <c r="D35" s="4"/>
      <c r="E35" s="8"/>
      <c r="F35" s="8"/>
      <c r="G35" s="2" t="str">
        <f t="shared" si="1"/>
        <v/>
      </c>
      <c r="H35" s="9" t="str">
        <f t="shared" si="2"/>
        <v/>
      </c>
      <c r="I35" s="5"/>
      <c r="J35" s="3">
        <f>IF($B35="",0,SUMIFS(tblCompras[Cantidad],tblCompras[Producto],$B35))</f>
        <v>0</v>
      </c>
      <c r="K35" s="3">
        <f>IF($B35="",0,SUMIFS(tblVentas[Cantidad],tblVentas[Producto],$B35))</f>
        <v>0</v>
      </c>
      <c r="L35" s="3" t="str">
        <f t="shared" si="3"/>
        <v/>
      </c>
      <c r="M35" s="5"/>
      <c r="N35" s="1" t="str">
        <f t="shared" si="4"/>
        <v/>
      </c>
    </row>
    <row r="36" spans="1:14" x14ac:dyDescent="0.25">
      <c r="A36" s="1" t="str">
        <f t="shared" ref="A36:A67" si="5">IF($B36="","",ROW()-3)</f>
        <v/>
      </c>
      <c r="B36" s="4"/>
      <c r="C36" s="4"/>
      <c r="D36" s="4"/>
      <c r="E36" s="8"/>
      <c r="F36" s="8"/>
      <c r="G36" s="2" t="str">
        <f t="shared" ref="G36:G67" si="6">IF(OR($B36="",$F36=0),"",($F36-$E36)/$F36)</f>
        <v/>
      </c>
      <c r="H36" s="9" t="str">
        <f t="shared" ref="H36:H67" si="7">IF($B36="","",$F36-$E36)</f>
        <v/>
      </c>
      <c r="I36" s="5"/>
      <c r="J36" s="3">
        <f>IF($B36="",0,SUMIFS(tblCompras[Cantidad],tblCompras[Producto],$B36))</f>
        <v>0</v>
      </c>
      <c r="K36" s="3">
        <f>IF($B36="",0,SUMIFS(tblVentas[Cantidad],tblVentas[Producto],$B36))</f>
        <v>0</v>
      </c>
      <c r="L36" s="3" t="str">
        <f t="shared" ref="L36:L67" si="8">IF($B36="","",$I36+$J36-$K36)</f>
        <v/>
      </c>
      <c r="M36" s="5"/>
      <c r="N36" s="1" t="str">
        <f t="shared" ref="N36:N67" si="9">IF($B36="","",IF($L36&lt;=0,"Agotado",IF($L36&lt;=$M36,"Stock Bajo","OK")))</f>
        <v/>
      </c>
    </row>
    <row r="37" spans="1:14" x14ac:dyDescent="0.25">
      <c r="A37" s="1" t="str">
        <f t="shared" si="5"/>
        <v/>
      </c>
      <c r="B37" s="4"/>
      <c r="C37" s="4"/>
      <c r="D37" s="4"/>
      <c r="E37" s="8"/>
      <c r="F37" s="8"/>
      <c r="G37" s="2" t="str">
        <f t="shared" si="6"/>
        <v/>
      </c>
      <c r="H37" s="9" t="str">
        <f t="shared" si="7"/>
        <v/>
      </c>
      <c r="I37" s="5"/>
      <c r="J37" s="3">
        <f>IF($B37="",0,SUMIFS(tblCompras[Cantidad],tblCompras[Producto],$B37))</f>
        <v>0</v>
      </c>
      <c r="K37" s="3">
        <f>IF($B37="",0,SUMIFS(tblVentas[Cantidad],tblVentas[Producto],$B37))</f>
        <v>0</v>
      </c>
      <c r="L37" s="3" t="str">
        <f t="shared" si="8"/>
        <v/>
      </c>
      <c r="M37" s="5"/>
      <c r="N37" s="1" t="str">
        <f t="shared" si="9"/>
        <v/>
      </c>
    </row>
    <row r="38" spans="1:14" x14ac:dyDescent="0.25">
      <c r="A38" s="1" t="str">
        <f t="shared" si="5"/>
        <v/>
      </c>
      <c r="B38" s="4"/>
      <c r="C38" s="4"/>
      <c r="D38" s="4"/>
      <c r="E38" s="8"/>
      <c r="F38" s="8"/>
      <c r="G38" s="2" t="str">
        <f t="shared" si="6"/>
        <v/>
      </c>
      <c r="H38" s="9" t="str">
        <f t="shared" si="7"/>
        <v/>
      </c>
      <c r="I38" s="5"/>
      <c r="J38" s="3">
        <f>IF($B38="",0,SUMIFS(tblCompras[Cantidad],tblCompras[Producto],$B38))</f>
        <v>0</v>
      </c>
      <c r="K38" s="3">
        <f>IF($B38="",0,SUMIFS(tblVentas[Cantidad],tblVentas[Producto],$B38))</f>
        <v>0</v>
      </c>
      <c r="L38" s="3" t="str">
        <f t="shared" si="8"/>
        <v/>
      </c>
      <c r="M38" s="5"/>
      <c r="N38" s="1" t="str">
        <f t="shared" si="9"/>
        <v/>
      </c>
    </row>
    <row r="39" spans="1:14" x14ac:dyDescent="0.25">
      <c r="A39" s="1" t="str">
        <f t="shared" si="5"/>
        <v/>
      </c>
      <c r="B39" s="4"/>
      <c r="C39" s="4"/>
      <c r="D39" s="4"/>
      <c r="E39" s="8"/>
      <c r="F39" s="8"/>
      <c r="G39" s="2" t="str">
        <f t="shared" si="6"/>
        <v/>
      </c>
      <c r="H39" s="9" t="str">
        <f t="shared" si="7"/>
        <v/>
      </c>
      <c r="I39" s="5"/>
      <c r="J39" s="3">
        <f>IF($B39="",0,SUMIFS(tblCompras[Cantidad],tblCompras[Producto],$B39))</f>
        <v>0</v>
      </c>
      <c r="K39" s="3">
        <f>IF($B39="",0,SUMIFS(tblVentas[Cantidad],tblVentas[Producto],$B39))</f>
        <v>0</v>
      </c>
      <c r="L39" s="3" t="str">
        <f t="shared" si="8"/>
        <v/>
      </c>
      <c r="M39" s="5"/>
      <c r="N39" s="1" t="str">
        <f t="shared" si="9"/>
        <v/>
      </c>
    </row>
    <row r="40" spans="1:14" x14ac:dyDescent="0.25">
      <c r="A40" s="1" t="str">
        <f t="shared" si="5"/>
        <v/>
      </c>
      <c r="B40" s="4"/>
      <c r="C40" s="4"/>
      <c r="D40" s="4"/>
      <c r="E40" s="8"/>
      <c r="F40" s="8"/>
      <c r="G40" s="2" t="str">
        <f t="shared" si="6"/>
        <v/>
      </c>
      <c r="H40" s="9" t="str">
        <f t="shared" si="7"/>
        <v/>
      </c>
      <c r="I40" s="5"/>
      <c r="J40" s="3">
        <f>IF($B40="",0,SUMIFS(tblCompras[Cantidad],tblCompras[Producto],$B40))</f>
        <v>0</v>
      </c>
      <c r="K40" s="3">
        <f>IF($B40="",0,SUMIFS(tblVentas[Cantidad],tblVentas[Producto],$B40))</f>
        <v>0</v>
      </c>
      <c r="L40" s="3" t="str">
        <f t="shared" si="8"/>
        <v/>
      </c>
      <c r="M40" s="5"/>
      <c r="N40" s="1" t="str">
        <f t="shared" si="9"/>
        <v/>
      </c>
    </row>
    <row r="41" spans="1:14" x14ac:dyDescent="0.25">
      <c r="A41" s="1" t="str">
        <f t="shared" si="5"/>
        <v/>
      </c>
      <c r="B41" s="4"/>
      <c r="C41" s="4"/>
      <c r="D41" s="4"/>
      <c r="E41" s="8"/>
      <c r="F41" s="8"/>
      <c r="G41" s="2" t="str">
        <f t="shared" si="6"/>
        <v/>
      </c>
      <c r="H41" s="9" t="str">
        <f t="shared" si="7"/>
        <v/>
      </c>
      <c r="I41" s="5"/>
      <c r="J41" s="3">
        <f>IF($B41="",0,SUMIFS(tblCompras[Cantidad],tblCompras[Producto],$B41))</f>
        <v>0</v>
      </c>
      <c r="K41" s="3">
        <f>IF($B41="",0,SUMIFS(tblVentas[Cantidad],tblVentas[Producto],$B41))</f>
        <v>0</v>
      </c>
      <c r="L41" s="3" t="str">
        <f t="shared" si="8"/>
        <v/>
      </c>
      <c r="M41" s="5"/>
      <c r="N41" s="1" t="str">
        <f t="shared" si="9"/>
        <v/>
      </c>
    </row>
    <row r="42" spans="1:14" x14ac:dyDescent="0.25">
      <c r="A42" s="1" t="str">
        <f t="shared" si="5"/>
        <v/>
      </c>
      <c r="B42" s="4"/>
      <c r="C42" s="4"/>
      <c r="D42" s="4"/>
      <c r="E42" s="8"/>
      <c r="F42" s="8"/>
      <c r="G42" s="2" t="str">
        <f t="shared" si="6"/>
        <v/>
      </c>
      <c r="H42" s="9" t="str">
        <f t="shared" si="7"/>
        <v/>
      </c>
      <c r="I42" s="5"/>
      <c r="J42" s="3">
        <f>IF($B42="",0,SUMIFS(tblCompras[Cantidad],tblCompras[Producto],$B42))</f>
        <v>0</v>
      </c>
      <c r="K42" s="3">
        <f>IF($B42="",0,SUMIFS(tblVentas[Cantidad],tblVentas[Producto],$B42))</f>
        <v>0</v>
      </c>
      <c r="L42" s="3" t="str">
        <f t="shared" si="8"/>
        <v/>
      </c>
      <c r="M42" s="5"/>
      <c r="N42" s="1" t="str">
        <f t="shared" si="9"/>
        <v/>
      </c>
    </row>
    <row r="43" spans="1:14" x14ac:dyDescent="0.25">
      <c r="A43" s="1" t="str">
        <f t="shared" si="5"/>
        <v/>
      </c>
      <c r="B43" s="4"/>
      <c r="C43" s="4"/>
      <c r="D43" s="4"/>
      <c r="E43" s="8"/>
      <c r="F43" s="8"/>
      <c r="G43" s="2" t="str">
        <f t="shared" si="6"/>
        <v/>
      </c>
      <c r="H43" s="9" t="str">
        <f t="shared" si="7"/>
        <v/>
      </c>
      <c r="I43" s="5"/>
      <c r="J43" s="3">
        <f>IF($B43="",0,SUMIFS(tblCompras[Cantidad],tblCompras[Producto],$B43))</f>
        <v>0</v>
      </c>
      <c r="K43" s="3">
        <f>IF($B43="",0,SUMIFS(tblVentas[Cantidad],tblVentas[Producto],$B43))</f>
        <v>0</v>
      </c>
      <c r="L43" s="3" t="str">
        <f t="shared" si="8"/>
        <v/>
      </c>
      <c r="M43" s="5"/>
      <c r="N43" s="1" t="str">
        <f t="shared" si="9"/>
        <v/>
      </c>
    </row>
    <row r="44" spans="1:14" x14ac:dyDescent="0.25">
      <c r="A44" s="1" t="str">
        <f t="shared" si="5"/>
        <v/>
      </c>
      <c r="B44" s="4"/>
      <c r="C44" s="4"/>
      <c r="D44" s="4"/>
      <c r="E44" s="8"/>
      <c r="F44" s="8"/>
      <c r="G44" s="2" t="str">
        <f t="shared" si="6"/>
        <v/>
      </c>
      <c r="H44" s="9" t="str">
        <f t="shared" si="7"/>
        <v/>
      </c>
      <c r="I44" s="5"/>
      <c r="J44" s="3">
        <f>IF($B44="",0,SUMIFS(tblCompras[Cantidad],tblCompras[Producto],$B44))</f>
        <v>0</v>
      </c>
      <c r="K44" s="3">
        <f>IF($B44="",0,SUMIFS(tblVentas[Cantidad],tblVentas[Producto],$B44))</f>
        <v>0</v>
      </c>
      <c r="L44" s="3" t="str">
        <f t="shared" si="8"/>
        <v/>
      </c>
      <c r="M44" s="5"/>
      <c r="N44" s="1" t="str">
        <f t="shared" si="9"/>
        <v/>
      </c>
    </row>
    <row r="45" spans="1:14" x14ac:dyDescent="0.25">
      <c r="A45" s="1" t="str">
        <f t="shared" si="5"/>
        <v/>
      </c>
      <c r="B45" s="4"/>
      <c r="C45" s="4"/>
      <c r="D45" s="4"/>
      <c r="E45" s="8"/>
      <c r="F45" s="8"/>
      <c r="G45" s="2" t="str">
        <f t="shared" si="6"/>
        <v/>
      </c>
      <c r="H45" s="9" t="str">
        <f t="shared" si="7"/>
        <v/>
      </c>
      <c r="I45" s="5"/>
      <c r="J45" s="3">
        <f>IF($B45="",0,SUMIFS(tblCompras[Cantidad],tblCompras[Producto],$B45))</f>
        <v>0</v>
      </c>
      <c r="K45" s="3">
        <f>IF($B45="",0,SUMIFS(tblVentas[Cantidad],tblVentas[Producto],$B45))</f>
        <v>0</v>
      </c>
      <c r="L45" s="3" t="str">
        <f t="shared" si="8"/>
        <v/>
      </c>
      <c r="M45" s="5"/>
      <c r="N45" s="1" t="str">
        <f t="shared" si="9"/>
        <v/>
      </c>
    </row>
    <row r="46" spans="1:14" x14ac:dyDescent="0.25">
      <c r="A46" s="1" t="str">
        <f t="shared" si="5"/>
        <v/>
      </c>
      <c r="B46" s="4"/>
      <c r="C46" s="4"/>
      <c r="D46" s="4"/>
      <c r="E46" s="8"/>
      <c r="F46" s="8"/>
      <c r="G46" s="2" t="str">
        <f t="shared" si="6"/>
        <v/>
      </c>
      <c r="H46" s="9" t="str">
        <f t="shared" si="7"/>
        <v/>
      </c>
      <c r="I46" s="5"/>
      <c r="J46" s="3">
        <f>IF($B46="",0,SUMIFS(tblCompras[Cantidad],tblCompras[Producto],$B46))</f>
        <v>0</v>
      </c>
      <c r="K46" s="3">
        <f>IF($B46="",0,SUMIFS(tblVentas[Cantidad],tblVentas[Producto],$B46))</f>
        <v>0</v>
      </c>
      <c r="L46" s="3" t="str">
        <f t="shared" si="8"/>
        <v/>
      </c>
      <c r="M46" s="5"/>
      <c r="N46" s="1" t="str">
        <f t="shared" si="9"/>
        <v/>
      </c>
    </row>
    <row r="47" spans="1:14" x14ac:dyDescent="0.25">
      <c r="A47" s="1" t="str">
        <f t="shared" si="5"/>
        <v/>
      </c>
      <c r="B47" s="4"/>
      <c r="C47" s="4"/>
      <c r="D47" s="4"/>
      <c r="E47" s="8"/>
      <c r="F47" s="8"/>
      <c r="G47" s="2" t="str">
        <f t="shared" si="6"/>
        <v/>
      </c>
      <c r="H47" s="9" t="str">
        <f t="shared" si="7"/>
        <v/>
      </c>
      <c r="I47" s="5"/>
      <c r="J47" s="3">
        <f>IF($B47="",0,SUMIFS(tblCompras[Cantidad],tblCompras[Producto],$B47))</f>
        <v>0</v>
      </c>
      <c r="K47" s="3">
        <f>IF($B47="",0,SUMIFS(tblVentas[Cantidad],tblVentas[Producto],$B47))</f>
        <v>0</v>
      </c>
      <c r="L47" s="3" t="str">
        <f t="shared" si="8"/>
        <v/>
      </c>
      <c r="M47" s="5"/>
      <c r="N47" s="1" t="str">
        <f t="shared" si="9"/>
        <v/>
      </c>
    </row>
    <row r="48" spans="1:14" x14ac:dyDescent="0.25">
      <c r="A48" s="1" t="str">
        <f t="shared" si="5"/>
        <v/>
      </c>
      <c r="B48" s="4"/>
      <c r="C48" s="4"/>
      <c r="D48" s="4"/>
      <c r="E48" s="8"/>
      <c r="F48" s="8"/>
      <c r="G48" s="2" t="str">
        <f t="shared" si="6"/>
        <v/>
      </c>
      <c r="H48" s="9" t="str">
        <f t="shared" si="7"/>
        <v/>
      </c>
      <c r="I48" s="5"/>
      <c r="J48" s="3">
        <f>IF($B48="",0,SUMIFS(tblCompras[Cantidad],tblCompras[Producto],$B48))</f>
        <v>0</v>
      </c>
      <c r="K48" s="3">
        <f>IF($B48="",0,SUMIFS(tblVentas[Cantidad],tblVentas[Producto],$B48))</f>
        <v>0</v>
      </c>
      <c r="L48" s="3" t="str">
        <f t="shared" si="8"/>
        <v/>
      </c>
      <c r="M48" s="5"/>
      <c r="N48" s="1" t="str">
        <f t="shared" si="9"/>
        <v/>
      </c>
    </row>
    <row r="49" spans="1:14" x14ac:dyDescent="0.25">
      <c r="A49" s="1" t="str">
        <f t="shared" si="5"/>
        <v/>
      </c>
      <c r="B49" s="4"/>
      <c r="C49" s="4"/>
      <c r="D49" s="4"/>
      <c r="E49" s="8"/>
      <c r="F49" s="8"/>
      <c r="G49" s="2" t="str">
        <f t="shared" si="6"/>
        <v/>
      </c>
      <c r="H49" s="9" t="str">
        <f t="shared" si="7"/>
        <v/>
      </c>
      <c r="I49" s="5"/>
      <c r="J49" s="3">
        <f>IF($B49="",0,SUMIFS(tblCompras[Cantidad],tblCompras[Producto],$B49))</f>
        <v>0</v>
      </c>
      <c r="K49" s="3">
        <f>IF($B49="",0,SUMIFS(tblVentas[Cantidad],tblVentas[Producto],$B49))</f>
        <v>0</v>
      </c>
      <c r="L49" s="3" t="str">
        <f t="shared" si="8"/>
        <v/>
      </c>
      <c r="M49" s="5"/>
      <c r="N49" s="1" t="str">
        <f t="shared" si="9"/>
        <v/>
      </c>
    </row>
    <row r="50" spans="1:14" x14ac:dyDescent="0.25">
      <c r="A50" s="1" t="str">
        <f t="shared" si="5"/>
        <v/>
      </c>
      <c r="B50" s="4"/>
      <c r="C50" s="4"/>
      <c r="D50" s="4"/>
      <c r="E50" s="8"/>
      <c r="F50" s="8"/>
      <c r="G50" s="2" t="str">
        <f t="shared" si="6"/>
        <v/>
      </c>
      <c r="H50" s="9" t="str">
        <f t="shared" si="7"/>
        <v/>
      </c>
      <c r="I50" s="5"/>
      <c r="J50" s="3">
        <f>IF($B50="",0,SUMIFS(tblCompras[Cantidad],tblCompras[Producto],$B50))</f>
        <v>0</v>
      </c>
      <c r="K50" s="3">
        <f>IF($B50="",0,SUMIFS(tblVentas[Cantidad],tblVentas[Producto],$B50))</f>
        <v>0</v>
      </c>
      <c r="L50" s="3" t="str">
        <f t="shared" si="8"/>
        <v/>
      </c>
      <c r="M50" s="5"/>
      <c r="N50" s="1" t="str">
        <f t="shared" si="9"/>
        <v/>
      </c>
    </row>
    <row r="51" spans="1:14" x14ac:dyDescent="0.25">
      <c r="A51" s="1" t="str">
        <f t="shared" si="5"/>
        <v/>
      </c>
      <c r="B51" s="4"/>
      <c r="C51" s="4"/>
      <c r="D51" s="4"/>
      <c r="E51" s="8"/>
      <c r="F51" s="8"/>
      <c r="G51" s="2" t="str">
        <f t="shared" si="6"/>
        <v/>
      </c>
      <c r="H51" s="9" t="str">
        <f t="shared" si="7"/>
        <v/>
      </c>
      <c r="I51" s="5"/>
      <c r="J51" s="3">
        <f>IF($B51="",0,SUMIFS(tblCompras[Cantidad],tblCompras[Producto],$B51))</f>
        <v>0</v>
      </c>
      <c r="K51" s="3">
        <f>IF($B51="",0,SUMIFS(tblVentas[Cantidad],tblVentas[Producto],$B51))</f>
        <v>0</v>
      </c>
      <c r="L51" s="3" t="str">
        <f t="shared" si="8"/>
        <v/>
      </c>
      <c r="M51" s="5"/>
      <c r="N51" s="1" t="str">
        <f t="shared" si="9"/>
        <v/>
      </c>
    </row>
    <row r="52" spans="1:14" x14ac:dyDescent="0.25">
      <c r="A52" s="1" t="str">
        <f t="shared" si="5"/>
        <v/>
      </c>
      <c r="B52" s="4"/>
      <c r="C52" s="4"/>
      <c r="D52" s="4"/>
      <c r="E52" s="8"/>
      <c r="F52" s="8"/>
      <c r="G52" s="2" t="str">
        <f t="shared" si="6"/>
        <v/>
      </c>
      <c r="H52" s="9" t="str">
        <f t="shared" si="7"/>
        <v/>
      </c>
      <c r="I52" s="5"/>
      <c r="J52" s="3">
        <f>IF($B52="",0,SUMIFS(tblCompras[Cantidad],tblCompras[Producto],$B52))</f>
        <v>0</v>
      </c>
      <c r="K52" s="3">
        <f>IF($B52="",0,SUMIFS(tblVentas[Cantidad],tblVentas[Producto],$B52))</f>
        <v>0</v>
      </c>
      <c r="L52" s="3" t="str">
        <f t="shared" si="8"/>
        <v/>
      </c>
      <c r="M52" s="5"/>
      <c r="N52" s="1" t="str">
        <f t="shared" si="9"/>
        <v/>
      </c>
    </row>
    <row r="53" spans="1:14" x14ac:dyDescent="0.25">
      <c r="A53" s="1" t="str">
        <f t="shared" si="5"/>
        <v/>
      </c>
      <c r="B53" s="4"/>
      <c r="C53" s="4"/>
      <c r="D53" s="4"/>
      <c r="E53" s="8"/>
      <c r="F53" s="8"/>
      <c r="G53" s="2" t="str">
        <f t="shared" si="6"/>
        <v/>
      </c>
      <c r="H53" s="9" t="str">
        <f t="shared" si="7"/>
        <v/>
      </c>
      <c r="I53" s="5"/>
      <c r="J53" s="3">
        <f>IF($B53="",0,SUMIFS(tblCompras[Cantidad],tblCompras[Producto],$B53))</f>
        <v>0</v>
      </c>
      <c r="K53" s="3">
        <f>IF($B53="",0,SUMIFS(tblVentas[Cantidad],tblVentas[Producto],$B53))</f>
        <v>0</v>
      </c>
      <c r="L53" s="3" t="str">
        <f t="shared" si="8"/>
        <v/>
      </c>
      <c r="M53" s="5"/>
      <c r="N53" s="1" t="str">
        <f t="shared" si="9"/>
        <v/>
      </c>
    </row>
    <row r="54" spans="1:14" x14ac:dyDescent="0.25">
      <c r="A54" s="1" t="str">
        <f t="shared" si="5"/>
        <v/>
      </c>
      <c r="B54" s="4"/>
      <c r="C54" s="4"/>
      <c r="D54" s="4"/>
      <c r="E54" s="8"/>
      <c r="F54" s="8"/>
      <c r="G54" s="2" t="str">
        <f t="shared" si="6"/>
        <v/>
      </c>
      <c r="H54" s="9" t="str">
        <f t="shared" si="7"/>
        <v/>
      </c>
      <c r="I54" s="5"/>
      <c r="J54" s="3">
        <f>IF($B54="",0,SUMIFS(tblCompras[Cantidad],tblCompras[Producto],$B54))</f>
        <v>0</v>
      </c>
      <c r="K54" s="3">
        <f>IF($B54="",0,SUMIFS(tblVentas[Cantidad],tblVentas[Producto],$B54))</f>
        <v>0</v>
      </c>
      <c r="L54" s="3" t="str">
        <f t="shared" si="8"/>
        <v/>
      </c>
      <c r="M54" s="5"/>
      <c r="N54" s="1" t="str">
        <f t="shared" si="9"/>
        <v/>
      </c>
    </row>
    <row r="55" spans="1:14" x14ac:dyDescent="0.25">
      <c r="A55" s="1" t="str">
        <f t="shared" si="5"/>
        <v/>
      </c>
      <c r="B55" s="4"/>
      <c r="C55" s="4"/>
      <c r="D55" s="4"/>
      <c r="E55" s="8"/>
      <c r="F55" s="8"/>
      <c r="G55" s="2" t="str">
        <f t="shared" si="6"/>
        <v/>
      </c>
      <c r="H55" s="9" t="str">
        <f t="shared" si="7"/>
        <v/>
      </c>
      <c r="I55" s="5"/>
      <c r="J55" s="3">
        <f>IF($B55="",0,SUMIFS(tblCompras[Cantidad],tblCompras[Producto],$B55))</f>
        <v>0</v>
      </c>
      <c r="K55" s="3">
        <f>IF($B55="",0,SUMIFS(tblVentas[Cantidad],tblVentas[Producto],$B55))</f>
        <v>0</v>
      </c>
      <c r="L55" s="3" t="str">
        <f t="shared" si="8"/>
        <v/>
      </c>
      <c r="M55" s="5"/>
      <c r="N55" s="1" t="str">
        <f t="shared" si="9"/>
        <v/>
      </c>
    </row>
    <row r="56" spans="1:14" x14ac:dyDescent="0.25">
      <c r="A56" s="1" t="str">
        <f t="shared" si="5"/>
        <v/>
      </c>
      <c r="B56" s="4"/>
      <c r="C56" s="4"/>
      <c r="D56" s="4"/>
      <c r="E56" s="8"/>
      <c r="F56" s="8"/>
      <c r="G56" s="2" t="str">
        <f t="shared" si="6"/>
        <v/>
      </c>
      <c r="H56" s="9" t="str">
        <f t="shared" si="7"/>
        <v/>
      </c>
      <c r="I56" s="5"/>
      <c r="J56" s="3">
        <f>IF($B56="",0,SUMIFS(tblCompras[Cantidad],tblCompras[Producto],$B56))</f>
        <v>0</v>
      </c>
      <c r="K56" s="3">
        <f>IF($B56="",0,SUMIFS(tblVentas[Cantidad],tblVentas[Producto],$B56))</f>
        <v>0</v>
      </c>
      <c r="L56" s="3" t="str">
        <f t="shared" si="8"/>
        <v/>
      </c>
      <c r="M56" s="5"/>
      <c r="N56" s="1" t="str">
        <f t="shared" si="9"/>
        <v/>
      </c>
    </row>
    <row r="57" spans="1:14" x14ac:dyDescent="0.25">
      <c r="A57" s="1" t="str">
        <f t="shared" si="5"/>
        <v/>
      </c>
      <c r="B57" s="4"/>
      <c r="C57" s="4"/>
      <c r="D57" s="4"/>
      <c r="E57" s="8"/>
      <c r="F57" s="8"/>
      <c r="G57" s="2" t="str">
        <f t="shared" si="6"/>
        <v/>
      </c>
      <c r="H57" s="9" t="str">
        <f t="shared" si="7"/>
        <v/>
      </c>
      <c r="I57" s="5"/>
      <c r="J57" s="3">
        <f>IF($B57="",0,SUMIFS(tblCompras[Cantidad],tblCompras[Producto],$B57))</f>
        <v>0</v>
      </c>
      <c r="K57" s="3">
        <f>IF($B57="",0,SUMIFS(tblVentas[Cantidad],tblVentas[Producto],$B57))</f>
        <v>0</v>
      </c>
      <c r="L57" s="3" t="str">
        <f t="shared" si="8"/>
        <v/>
      </c>
      <c r="M57" s="5"/>
      <c r="N57" s="1" t="str">
        <f t="shared" si="9"/>
        <v/>
      </c>
    </row>
    <row r="58" spans="1:14" x14ac:dyDescent="0.25">
      <c r="A58" s="1" t="str">
        <f t="shared" si="5"/>
        <v/>
      </c>
      <c r="B58" s="4"/>
      <c r="C58" s="4"/>
      <c r="D58" s="4"/>
      <c r="E58" s="8"/>
      <c r="F58" s="8"/>
      <c r="G58" s="2" t="str">
        <f t="shared" si="6"/>
        <v/>
      </c>
      <c r="H58" s="9" t="str">
        <f t="shared" si="7"/>
        <v/>
      </c>
      <c r="I58" s="5"/>
      <c r="J58" s="3">
        <f>IF($B58="",0,SUMIFS(tblCompras[Cantidad],tblCompras[Producto],$B58))</f>
        <v>0</v>
      </c>
      <c r="K58" s="3">
        <f>IF($B58="",0,SUMIFS(tblVentas[Cantidad],tblVentas[Producto],$B58))</f>
        <v>0</v>
      </c>
      <c r="L58" s="3" t="str">
        <f t="shared" si="8"/>
        <v/>
      </c>
      <c r="M58" s="5"/>
      <c r="N58" s="1" t="str">
        <f t="shared" si="9"/>
        <v/>
      </c>
    </row>
    <row r="59" spans="1:14" x14ac:dyDescent="0.25">
      <c r="A59" s="1" t="str">
        <f t="shared" si="5"/>
        <v/>
      </c>
      <c r="B59" s="4"/>
      <c r="C59" s="4"/>
      <c r="D59" s="4"/>
      <c r="E59" s="8"/>
      <c r="F59" s="8"/>
      <c r="G59" s="2" t="str">
        <f t="shared" si="6"/>
        <v/>
      </c>
      <c r="H59" s="9" t="str">
        <f t="shared" si="7"/>
        <v/>
      </c>
      <c r="I59" s="5"/>
      <c r="J59" s="3">
        <f>IF($B59="",0,SUMIFS(tblCompras[Cantidad],tblCompras[Producto],$B59))</f>
        <v>0</v>
      </c>
      <c r="K59" s="3">
        <f>IF($B59="",0,SUMIFS(tblVentas[Cantidad],tblVentas[Producto],$B59))</f>
        <v>0</v>
      </c>
      <c r="L59" s="3" t="str">
        <f t="shared" si="8"/>
        <v/>
      </c>
      <c r="M59" s="5"/>
      <c r="N59" s="1" t="str">
        <f t="shared" si="9"/>
        <v/>
      </c>
    </row>
    <row r="60" spans="1:14" x14ac:dyDescent="0.25">
      <c r="A60" s="1" t="str">
        <f t="shared" si="5"/>
        <v/>
      </c>
      <c r="B60" s="4"/>
      <c r="C60" s="4"/>
      <c r="D60" s="4"/>
      <c r="E60" s="8"/>
      <c r="F60" s="8"/>
      <c r="G60" s="2" t="str">
        <f t="shared" si="6"/>
        <v/>
      </c>
      <c r="H60" s="9" t="str">
        <f t="shared" si="7"/>
        <v/>
      </c>
      <c r="I60" s="5"/>
      <c r="J60" s="3">
        <f>IF($B60="",0,SUMIFS(tblCompras[Cantidad],tblCompras[Producto],$B60))</f>
        <v>0</v>
      </c>
      <c r="K60" s="3">
        <f>IF($B60="",0,SUMIFS(tblVentas[Cantidad],tblVentas[Producto],$B60))</f>
        <v>0</v>
      </c>
      <c r="L60" s="3" t="str">
        <f t="shared" si="8"/>
        <v/>
      </c>
      <c r="M60" s="5"/>
      <c r="N60" s="1" t="str">
        <f t="shared" si="9"/>
        <v/>
      </c>
    </row>
    <row r="61" spans="1:14" x14ac:dyDescent="0.25">
      <c r="A61" s="1" t="str">
        <f t="shared" si="5"/>
        <v/>
      </c>
      <c r="B61" s="4"/>
      <c r="C61" s="4"/>
      <c r="D61" s="4"/>
      <c r="E61" s="8"/>
      <c r="F61" s="8"/>
      <c r="G61" s="2" t="str">
        <f t="shared" si="6"/>
        <v/>
      </c>
      <c r="H61" s="9" t="str">
        <f t="shared" si="7"/>
        <v/>
      </c>
      <c r="I61" s="5"/>
      <c r="J61" s="3">
        <f>IF($B61="",0,SUMIFS(tblCompras[Cantidad],tblCompras[Producto],$B61))</f>
        <v>0</v>
      </c>
      <c r="K61" s="3">
        <f>IF($B61="",0,SUMIFS(tblVentas[Cantidad],tblVentas[Producto],$B61))</f>
        <v>0</v>
      </c>
      <c r="L61" s="3" t="str">
        <f t="shared" si="8"/>
        <v/>
      </c>
      <c r="M61" s="5"/>
      <c r="N61" s="1" t="str">
        <f t="shared" si="9"/>
        <v/>
      </c>
    </row>
    <row r="62" spans="1:14" x14ac:dyDescent="0.25">
      <c r="A62" s="1" t="str">
        <f t="shared" si="5"/>
        <v/>
      </c>
      <c r="B62" s="4"/>
      <c r="C62" s="4"/>
      <c r="D62" s="4"/>
      <c r="E62" s="8"/>
      <c r="F62" s="8"/>
      <c r="G62" s="2" t="str">
        <f t="shared" si="6"/>
        <v/>
      </c>
      <c r="H62" s="9" t="str">
        <f t="shared" si="7"/>
        <v/>
      </c>
      <c r="I62" s="5"/>
      <c r="J62" s="3">
        <f>IF($B62="",0,SUMIFS(tblCompras[Cantidad],tblCompras[Producto],$B62))</f>
        <v>0</v>
      </c>
      <c r="K62" s="3">
        <f>IF($B62="",0,SUMIFS(tblVentas[Cantidad],tblVentas[Producto],$B62))</f>
        <v>0</v>
      </c>
      <c r="L62" s="3" t="str">
        <f t="shared" si="8"/>
        <v/>
      </c>
      <c r="M62" s="5"/>
      <c r="N62" s="1" t="str">
        <f t="shared" si="9"/>
        <v/>
      </c>
    </row>
    <row r="63" spans="1:14" x14ac:dyDescent="0.25">
      <c r="A63" s="1" t="str">
        <f t="shared" si="5"/>
        <v/>
      </c>
      <c r="B63" s="4"/>
      <c r="C63" s="4"/>
      <c r="D63" s="4"/>
      <c r="E63" s="8"/>
      <c r="F63" s="8"/>
      <c r="G63" s="2" t="str">
        <f t="shared" si="6"/>
        <v/>
      </c>
      <c r="H63" s="9" t="str">
        <f t="shared" si="7"/>
        <v/>
      </c>
      <c r="I63" s="5"/>
      <c r="J63" s="3">
        <f>IF($B63="",0,SUMIFS(tblCompras[Cantidad],tblCompras[Producto],$B63))</f>
        <v>0</v>
      </c>
      <c r="K63" s="3">
        <f>IF($B63="",0,SUMIFS(tblVentas[Cantidad],tblVentas[Producto],$B63))</f>
        <v>0</v>
      </c>
      <c r="L63" s="3" t="str">
        <f t="shared" si="8"/>
        <v/>
      </c>
      <c r="M63" s="5"/>
      <c r="N63" s="1" t="str">
        <f t="shared" si="9"/>
        <v/>
      </c>
    </row>
    <row r="64" spans="1:14" x14ac:dyDescent="0.25">
      <c r="A64" s="1" t="str">
        <f t="shared" si="5"/>
        <v/>
      </c>
      <c r="B64" s="4"/>
      <c r="C64" s="4"/>
      <c r="D64" s="4"/>
      <c r="E64" s="8"/>
      <c r="F64" s="8"/>
      <c r="G64" s="2" t="str">
        <f t="shared" si="6"/>
        <v/>
      </c>
      <c r="H64" s="9" t="str">
        <f t="shared" si="7"/>
        <v/>
      </c>
      <c r="I64" s="5"/>
      <c r="J64" s="3">
        <f>IF($B64="",0,SUMIFS(tblCompras[Cantidad],tblCompras[Producto],$B64))</f>
        <v>0</v>
      </c>
      <c r="K64" s="3">
        <f>IF($B64="",0,SUMIFS(tblVentas[Cantidad],tblVentas[Producto],$B64))</f>
        <v>0</v>
      </c>
      <c r="L64" s="3" t="str">
        <f t="shared" si="8"/>
        <v/>
      </c>
      <c r="M64" s="5"/>
      <c r="N64" s="1" t="str">
        <f t="shared" si="9"/>
        <v/>
      </c>
    </row>
    <row r="65" spans="1:14" x14ac:dyDescent="0.25">
      <c r="A65" s="1" t="str">
        <f t="shared" si="5"/>
        <v/>
      </c>
      <c r="B65" s="4"/>
      <c r="C65" s="4"/>
      <c r="D65" s="4"/>
      <c r="E65" s="8"/>
      <c r="F65" s="8"/>
      <c r="G65" s="2" t="str">
        <f t="shared" si="6"/>
        <v/>
      </c>
      <c r="H65" s="9" t="str">
        <f t="shared" si="7"/>
        <v/>
      </c>
      <c r="I65" s="5"/>
      <c r="J65" s="3">
        <f>IF($B65="",0,SUMIFS(tblCompras[Cantidad],tblCompras[Producto],$B65))</f>
        <v>0</v>
      </c>
      <c r="K65" s="3">
        <f>IF($B65="",0,SUMIFS(tblVentas[Cantidad],tblVentas[Producto],$B65))</f>
        <v>0</v>
      </c>
      <c r="L65" s="3" t="str">
        <f t="shared" si="8"/>
        <v/>
      </c>
      <c r="M65" s="5"/>
      <c r="N65" s="1" t="str">
        <f t="shared" si="9"/>
        <v/>
      </c>
    </row>
    <row r="66" spans="1:14" x14ac:dyDescent="0.25">
      <c r="A66" s="1" t="str">
        <f t="shared" si="5"/>
        <v/>
      </c>
      <c r="B66" s="4"/>
      <c r="C66" s="4"/>
      <c r="D66" s="4"/>
      <c r="E66" s="8"/>
      <c r="F66" s="8"/>
      <c r="G66" s="2" t="str">
        <f t="shared" si="6"/>
        <v/>
      </c>
      <c r="H66" s="9" t="str">
        <f t="shared" si="7"/>
        <v/>
      </c>
      <c r="I66" s="5"/>
      <c r="J66" s="3">
        <f>IF($B66="",0,SUMIFS(tblCompras[Cantidad],tblCompras[Producto],$B66))</f>
        <v>0</v>
      </c>
      <c r="K66" s="3">
        <f>IF($B66="",0,SUMIFS(tblVentas[Cantidad],tblVentas[Producto],$B66))</f>
        <v>0</v>
      </c>
      <c r="L66" s="3" t="str">
        <f t="shared" si="8"/>
        <v/>
      </c>
      <c r="M66" s="5"/>
      <c r="N66" s="1" t="str">
        <f t="shared" si="9"/>
        <v/>
      </c>
    </row>
    <row r="67" spans="1:14" x14ac:dyDescent="0.25">
      <c r="A67" s="1" t="str">
        <f t="shared" si="5"/>
        <v/>
      </c>
      <c r="B67" s="4"/>
      <c r="C67" s="4"/>
      <c r="D67" s="4"/>
      <c r="E67" s="8"/>
      <c r="F67" s="8"/>
      <c r="G67" s="2" t="str">
        <f t="shared" si="6"/>
        <v/>
      </c>
      <c r="H67" s="9" t="str">
        <f t="shared" si="7"/>
        <v/>
      </c>
      <c r="I67" s="5"/>
      <c r="J67" s="3">
        <f>IF($B67="",0,SUMIFS(tblCompras[Cantidad],tblCompras[Producto],$B67))</f>
        <v>0</v>
      </c>
      <c r="K67" s="3">
        <f>IF($B67="",0,SUMIFS(tblVentas[Cantidad],tblVentas[Producto],$B67))</f>
        <v>0</v>
      </c>
      <c r="L67" s="3" t="str">
        <f t="shared" si="8"/>
        <v/>
      </c>
      <c r="M67" s="5"/>
      <c r="N67" s="1" t="str">
        <f t="shared" si="9"/>
        <v/>
      </c>
    </row>
    <row r="68" spans="1:14" x14ac:dyDescent="0.25">
      <c r="A68" s="1" t="str">
        <f t="shared" ref="A68:A103" si="10">IF($B68="","",ROW()-3)</f>
        <v/>
      </c>
      <c r="B68" s="4"/>
      <c r="C68" s="4"/>
      <c r="D68" s="4"/>
      <c r="E68" s="8"/>
      <c r="F68" s="8"/>
      <c r="G68" s="2" t="str">
        <f t="shared" ref="G68:G103" si="11">IF(OR($B68="",$F68=0),"",($F68-$E68)/$F68)</f>
        <v/>
      </c>
      <c r="H68" s="9" t="str">
        <f t="shared" ref="H68:H103" si="12">IF($B68="","",$F68-$E68)</f>
        <v/>
      </c>
      <c r="I68" s="5"/>
      <c r="J68" s="3">
        <f>IF($B68="",0,SUMIFS(tblCompras[Cantidad],tblCompras[Producto],$B68))</f>
        <v>0</v>
      </c>
      <c r="K68" s="3">
        <f>IF($B68="",0,SUMIFS(tblVentas[Cantidad],tblVentas[Producto],$B68))</f>
        <v>0</v>
      </c>
      <c r="L68" s="3" t="str">
        <f t="shared" ref="L68:L103" si="13">IF($B68="","",$I68+$J68-$K68)</f>
        <v/>
      </c>
      <c r="M68" s="5"/>
      <c r="N68" s="1" t="str">
        <f t="shared" ref="N68:N103" si="14">IF($B68="","",IF($L68&lt;=0,"Agotado",IF($L68&lt;=$M68,"Stock Bajo","OK")))</f>
        <v/>
      </c>
    </row>
    <row r="69" spans="1:14" x14ac:dyDescent="0.25">
      <c r="A69" s="1" t="str">
        <f t="shared" si="10"/>
        <v/>
      </c>
      <c r="B69" s="4"/>
      <c r="C69" s="4"/>
      <c r="D69" s="4"/>
      <c r="E69" s="8"/>
      <c r="F69" s="8"/>
      <c r="G69" s="2" t="str">
        <f t="shared" si="11"/>
        <v/>
      </c>
      <c r="H69" s="9" t="str">
        <f t="shared" si="12"/>
        <v/>
      </c>
      <c r="I69" s="5"/>
      <c r="J69" s="3">
        <f>IF($B69="",0,SUMIFS(tblCompras[Cantidad],tblCompras[Producto],$B69))</f>
        <v>0</v>
      </c>
      <c r="K69" s="3">
        <f>IF($B69="",0,SUMIFS(tblVentas[Cantidad],tblVentas[Producto],$B69))</f>
        <v>0</v>
      </c>
      <c r="L69" s="3" t="str">
        <f t="shared" si="13"/>
        <v/>
      </c>
      <c r="M69" s="5"/>
      <c r="N69" s="1" t="str">
        <f t="shared" si="14"/>
        <v/>
      </c>
    </row>
    <row r="70" spans="1:14" x14ac:dyDescent="0.25">
      <c r="A70" s="1" t="str">
        <f t="shared" si="10"/>
        <v/>
      </c>
      <c r="B70" s="4"/>
      <c r="C70" s="4"/>
      <c r="D70" s="4"/>
      <c r="E70" s="8"/>
      <c r="F70" s="8"/>
      <c r="G70" s="2" t="str">
        <f t="shared" si="11"/>
        <v/>
      </c>
      <c r="H70" s="9" t="str">
        <f t="shared" si="12"/>
        <v/>
      </c>
      <c r="I70" s="5"/>
      <c r="J70" s="3">
        <f>IF($B70="",0,SUMIFS(tblCompras[Cantidad],tblCompras[Producto],$B70))</f>
        <v>0</v>
      </c>
      <c r="K70" s="3">
        <f>IF($B70="",0,SUMIFS(tblVentas[Cantidad],tblVentas[Producto],$B70))</f>
        <v>0</v>
      </c>
      <c r="L70" s="3" t="str">
        <f t="shared" si="13"/>
        <v/>
      </c>
      <c r="M70" s="5"/>
      <c r="N70" s="1" t="str">
        <f t="shared" si="14"/>
        <v/>
      </c>
    </row>
    <row r="71" spans="1:14" x14ac:dyDescent="0.25">
      <c r="A71" s="1" t="str">
        <f t="shared" si="10"/>
        <v/>
      </c>
      <c r="B71" s="4"/>
      <c r="C71" s="4"/>
      <c r="D71" s="4"/>
      <c r="E71" s="8"/>
      <c r="F71" s="8"/>
      <c r="G71" s="2" t="str">
        <f t="shared" si="11"/>
        <v/>
      </c>
      <c r="H71" s="9" t="str">
        <f t="shared" si="12"/>
        <v/>
      </c>
      <c r="I71" s="5"/>
      <c r="J71" s="3">
        <f>IF($B71="",0,SUMIFS(tblCompras[Cantidad],tblCompras[Producto],$B71))</f>
        <v>0</v>
      </c>
      <c r="K71" s="3">
        <f>IF($B71="",0,SUMIFS(tblVentas[Cantidad],tblVentas[Producto],$B71))</f>
        <v>0</v>
      </c>
      <c r="L71" s="3" t="str">
        <f t="shared" si="13"/>
        <v/>
      </c>
      <c r="M71" s="5"/>
      <c r="N71" s="1" t="str">
        <f t="shared" si="14"/>
        <v/>
      </c>
    </row>
    <row r="72" spans="1:14" x14ac:dyDescent="0.25">
      <c r="A72" s="1" t="str">
        <f t="shared" si="10"/>
        <v/>
      </c>
      <c r="B72" s="4"/>
      <c r="C72" s="4"/>
      <c r="D72" s="4"/>
      <c r="E72" s="8"/>
      <c r="F72" s="8"/>
      <c r="G72" s="2" t="str">
        <f t="shared" si="11"/>
        <v/>
      </c>
      <c r="H72" s="9" t="str">
        <f t="shared" si="12"/>
        <v/>
      </c>
      <c r="I72" s="5"/>
      <c r="J72" s="3">
        <f>IF($B72="",0,SUMIFS(tblCompras[Cantidad],tblCompras[Producto],$B72))</f>
        <v>0</v>
      </c>
      <c r="K72" s="3">
        <f>IF($B72="",0,SUMIFS(tblVentas[Cantidad],tblVentas[Producto],$B72))</f>
        <v>0</v>
      </c>
      <c r="L72" s="3" t="str">
        <f t="shared" si="13"/>
        <v/>
      </c>
      <c r="M72" s="5"/>
      <c r="N72" s="1" t="str">
        <f t="shared" si="14"/>
        <v/>
      </c>
    </row>
    <row r="73" spans="1:14" x14ac:dyDescent="0.25">
      <c r="A73" s="1" t="str">
        <f t="shared" si="10"/>
        <v/>
      </c>
      <c r="B73" s="4"/>
      <c r="C73" s="4"/>
      <c r="D73" s="4"/>
      <c r="E73" s="8"/>
      <c r="F73" s="8"/>
      <c r="G73" s="2" t="str">
        <f t="shared" si="11"/>
        <v/>
      </c>
      <c r="H73" s="9" t="str">
        <f t="shared" si="12"/>
        <v/>
      </c>
      <c r="I73" s="5"/>
      <c r="J73" s="3">
        <f>IF($B73="",0,SUMIFS(tblCompras[Cantidad],tblCompras[Producto],$B73))</f>
        <v>0</v>
      </c>
      <c r="K73" s="3">
        <f>IF($B73="",0,SUMIFS(tblVentas[Cantidad],tblVentas[Producto],$B73))</f>
        <v>0</v>
      </c>
      <c r="L73" s="3" t="str">
        <f t="shared" si="13"/>
        <v/>
      </c>
      <c r="M73" s="5"/>
      <c r="N73" s="1" t="str">
        <f t="shared" si="14"/>
        <v/>
      </c>
    </row>
    <row r="74" spans="1:14" x14ac:dyDescent="0.25">
      <c r="A74" s="1" t="str">
        <f t="shared" si="10"/>
        <v/>
      </c>
      <c r="B74" s="4"/>
      <c r="C74" s="4"/>
      <c r="D74" s="4"/>
      <c r="E74" s="8"/>
      <c r="F74" s="8"/>
      <c r="G74" s="2" t="str">
        <f t="shared" si="11"/>
        <v/>
      </c>
      <c r="H74" s="9" t="str">
        <f t="shared" si="12"/>
        <v/>
      </c>
      <c r="I74" s="5"/>
      <c r="J74" s="3">
        <f>IF($B74="",0,SUMIFS(tblCompras[Cantidad],tblCompras[Producto],$B74))</f>
        <v>0</v>
      </c>
      <c r="K74" s="3">
        <f>IF($B74="",0,SUMIFS(tblVentas[Cantidad],tblVentas[Producto],$B74))</f>
        <v>0</v>
      </c>
      <c r="L74" s="3" t="str">
        <f t="shared" si="13"/>
        <v/>
      </c>
      <c r="M74" s="5"/>
      <c r="N74" s="1" t="str">
        <f t="shared" si="14"/>
        <v/>
      </c>
    </row>
    <row r="75" spans="1:14" x14ac:dyDescent="0.25">
      <c r="A75" s="1" t="str">
        <f t="shared" si="10"/>
        <v/>
      </c>
      <c r="B75" s="4"/>
      <c r="C75" s="4"/>
      <c r="D75" s="4"/>
      <c r="E75" s="8"/>
      <c r="F75" s="8"/>
      <c r="G75" s="2" t="str">
        <f t="shared" si="11"/>
        <v/>
      </c>
      <c r="H75" s="9" t="str">
        <f t="shared" si="12"/>
        <v/>
      </c>
      <c r="I75" s="5"/>
      <c r="J75" s="3">
        <f>IF($B75="",0,SUMIFS(tblCompras[Cantidad],tblCompras[Producto],$B75))</f>
        <v>0</v>
      </c>
      <c r="K75" s="3">
        <f>IF($B75="",0,SUMIFS(tblVentas[Cantidad],tblVentas[Producto],$B75))</f>
        <v>0</v>
      </c>
      <c r="L75" s="3" t="str">
        <f t="shared" si="13"/>
        <v/>
      </c>
      <c r="M75" s="5"/>
      <c r="N75" s="1" t="str">
        <f t="shared" si="14"/>
        <v/>
      </c>
    </row>
    <row r="76" spans="1:14" x14ac:dyDescent="0.25">
      <c r="A76" s="1" t="str">
        <f t="shared" si="10"/>
        <v/>
      </c>
      <c r="B76" s="4"/>
      <c r="C76" s="4"/>
      <c r="D76" s="4"/>
      <c r="E76" s="8"/>
      <c r="F76" s="8"/>
      <c r="G76" s="2" t="str">
        <f t="shared" si="11"/>
        <v/>
      </c>
      <c r="H76" s="9" t="str">
        <f t="shared" si="12"/>
        <v/>
      </c>
      <c r="I76" s="5"/>
      <c r="J76" s="3">
        <f>IF($B76="",0,SUMIFS(tblCompras[Cantidad],tblCompras[Producto],$B76))</f>
        <v>0</v>
      </c>
      <c r="K76" s="3">
        <f>IF($B76="",0,SUMIFS(tblVentas[Cantidad],tblVentas[Producto],$B76))</f>
        <v>0</v>
      </c>
      <c r="L76" s="3" t="str">
        <f t="shared" si="13"/>
        <v/>
      </c>
      <c r="M76" s="5"/>
      <c r="N76" s="1" t="str">
        <f t="shared" si="14"/>
        <v/>
      </c>
    </row>
    <row r="77" spans="1:14" x14ac:dyDescent="0.25">
      <c r="A77" s="1" t="str">
        <f t="shared" si="10"/>
        <v/>
      </c>
      <c r="B77" s="4"/>
      <c r="C77" s="4"/>
      <c r="D77" s="4"/>
      <c r="E77" s="8"/>
      <c r="F77" s="8"/>
      <c r="G77" s="2" t="str">
        <f t="shared" si="11"/>
        <v/>
      </c>
      <c r="H77" s="9" t="str">
        <f t="shared" si="12"/>
        <v/>
      </c>
      <c r="I77" s="5"/>
      <c r="J77" s="3">
        <f>IF($B77="",0,SUMIFS(tblCompras[Cantidad],tblCompras[Producto],$B77))</f>
        <v>0</v>
      </c>
      <c r="K77" s="3">
        <f>IF($B77="",0,SUMIFS(tblVentas[Cantidad],tblVentas[Producto],$B77))</f>
        <v>0</v>
      </c>
      <c r="L77" s="3" t="str">
        <f t="shared" si="13"/>
        <v/>
      </c>
      <c r="M77" s="5"/>
      <c r="N77" s="1" t="str">
        <f t="shared" si="14"/>
        <v/>
      </c>
    </row>
    <row r="78" spans="1:14" x14ac:dyDescent="0.25">
      <c r="A78" s="1" t="str">
        <f t="shared" si="10"/>
        <v/>
      </c>
      <c r="B78" s="4"/>
      <c r="C78" s="4"/>
      <c r="D78" s="4"/>
      <c r="E78" s="8"/>
      <c r="F78" s="8"/>
      <c r="G78" s="2" t="str">
        <f t="shared" si="11"/>
        <v/>
      </c>
      <c r="H78" s="9" t="str">
        <f t="shared" si="12"/>
        <v/>
      </c>
      <c r="I78" s="5"/>
      <c r="J78" s="3">
        <f>IF($B78="",0,SUMIFS(tblCompras[Cantidad],tblCompras[Producto],$B78))</f>
        <v>0</v>
      </c>
      <c r="K78" s="3">
        <f>IF($B78="",0,SUMIFS(tblVentas[Cantidad],tblVentas[Producto],$B78))</f>
        <v>0</v>
      </c>
      <c r="L78" s="3" t="str">
        <f t="shared" si="13"/>
        <v/>
      </c>
      <c r="M78" s="5"/>
      <c r="N78" s="1" t="str">
        <f t="shared" si="14"/>
        <v/>
      </c>
    </row>
    <row r="79" spans="1:14" x14ac:dyDescent="0.25">
      <c r="A79" s="1" t="str">
        <f t="shared" si="10"/>
        <v/>
      </c>
      <c r="B79" s="4"/>
      <c r="C79" s="4"/>
      <c r="D79" s="4"/>
      <c r="E79" s="8"/>
      <c r="F79" s="8"/>
      <c r="G79" s="2" t="str">
        <f t="shared" si="11"/>
        <v/>
      </c>
      <c r="H79" s="9" t="str">
        <f t="shared" si="12"/>
        <v/>
      </c>
      <c r="I79" s="5"/>
      <c r="J79" s="3">
        <f>IF($B79="",0,SUMIFS(tblCompras[Cantidad],tblCompras[Producto],$B79))</f>
        <v>0</v>
      </c>
      <c r="K79" s="3">
        <f>IF($B79="",0,SUMIFS(tblVentas[Cantidad],tblVentas[Producto],$B79))</f>
        <v>0</v>
      </c>
      <c r="L79" s="3" t="str">
        <f t="shared" si="13"/>
        <v/>
      </c>
      <c r="M79" s="5"/>
      <c r="N79" s="1" t="str">
        <f t="shared" si="14"/>
        <v/>
      </c>
    </row>
    <row r="80" spans="1:14" x14ac:dyDescent="0.25">
      <c r="A80" s="1" t="str">
        <f t="shared" si="10"/>
        <v/>
      </c>
      <c r="B80" s="4"/>
      <c r="C80" s="4"/>
      <c r="D80" s="4"/>
      <c r="E80" s="8"/>
      <c r="F80" s="8"/>
      <c r="G80" s="2" t="str">
        <f t="shared" si="11"/>
        <v/>
      </c>
      <c r="H80" s="9" t="str">
        <f t="shared" si="12"/>
        <v/>
      </c>
      <c r="I80" s="5"/>
      <c r="J80" s="3">
        <f>IF($B80="",0,SUMIFS(tblCompras[Cantidad],tblCompras[Producto],$B80))</f>
        <v>0</v>
      </c>
      <c r="K80" s="3">
        <f>IF($B80="",0,SUMIFS(tblVentas[Cantidad],tblVentas[Producto],$B80))</f>
        <v>0</v>
      </c>
      <c r="L80" s="3" t="str">
        <f t="shared" si="13"/>
        <v/>
      </c>
      <c r="M80" s="5"/>
      <c r="N80" s="1" t="str">
        <f t="shared" si="14"/>
        <v/>
      </c>
    </row>
    <row r="81" spans="1:14" x14ac:dyDescent="0.25">
      <c r="A81" s="1" t="str">
        <f t="shared" si="10"/>
        <v/>
      </c>
      <c r="B81" s="4"/>
      <c r="C81" s="4"/>
      <c r="D81" s="4"/>
      <c r="E81" s="8"/>
      <c r="F81" s="8"/>
      <c r="G81" s="2" t="str">
        <f t="shared" si="11"/>
        <v/>
      </c>
      <c r="H81" s="9" t="str">
        <f t="shared" si="12"/>
        <v/>
      </c>
      <c r="I81" s="5"/>
      <c r="J81" s="3">
        <f>IF($B81="",0,SUMIFS(tblCompras[Cantidad],tblCompras[Producto],$B81))</f>
        <v>0</v>
      </c>
      <c r="K81" s="3">
        <f>IF($B81="",0,SUMIFS(tblVentas[Cantidad],tblVentas[Producto],$B81))</f>
        <v>0</v>
      </c>
      <c r="L81" s="3" t="str">
        <f t="shared" si="13"/>
        <v/>
      </c>
      <c r="M81" s="5"/>
      <c r="N81" s="1" t="str">
        <f t="shared" si="14"/>
        <v/>
      </c>
    </row>
    <row r="82" spans="1:14" x14ac:dyDescent="0.25">
      <c r="A82" s="1" t="str">
        <f t="shared" si="10"/>
        <v/>
      </c>
      <c r="B82" s="4"/>
      <c r="C82" s="4"/>
      <c r="D82" s="4"/>
      <c r="E82" s="8"/>
      <c r="F82" s="8"/>
      <c r="G82" s="2" t="str">
        <f t="shared" si="11"/>
        <v/>
      </c>
      <c r="H82" s="9" t="str">
        <f t="shared" si="12"/>
        <v/>
      </c>
      <c r="I82" s="5"/>
      <c r="J82" s="3">
        <f>IF($B82="",0,SUMIFS(tblCompras[Cantidad],tblCompras[Producto],$B82))</f>
        <v>0</v>
      </c>
      <c r="K82" s="3">
        <f>IF($B82="",0,SUMIFS(tblVentas[Cantidad],tblVentas[Producto],$B82))</f>
        <v>0</v>
      </c>
      <c r="L82" s="3" t="str">
        <f t="shared" si="13"/>
        <v/>
      </c>
      <c r="M82" s="5"/>
      <c r="N82" s="1" t="str">
        <f t="shared" si="14"/>
        <v/>
      </c>
    </row>
    <row r="83" spans="1:14" x14ac:dyDescent="0.25">
      <c r="A83" s="1" t="str">
        <f t="shared" si="10"/>
        <v/>
      </c>
      <c r="B83" s="4"/>
      <c r="C83" s="4"/>
      <c r="D83" s="4"/>
      <c r="E83" s="8"/>
      <c r="F83" s="8"/>
      <c r="G83" s="2" t="str">
        <f t="shared" si="11"/>
        <v/>
      </c>
      <c r="H83" s="9" t="str">
        <f t="shared" si="12"/>
        <v/>
      </c>
      <c r="I83" s="5"/>
      <c r="J83" s="3">
        <f>IF($B83="",0,SUMIFS(tblCompras[Cantidad],tblCompras[Producto],$B83))</f>
        <v>0</v>
      </c>
      <c r="K83" s="3">
        <f>IF($B83="",0,SUMIFS(tblVentas[Cantidad],tblVentas[Producto],$B83))</f>
        <v>0</v>
      </c>
      <c r="L83" s="3" t="str">
        <f t="shared" si="13"/>
        <v/>
      </c>
      <c r="M83" s="5"/>
      <c r="N83" s="1" t="str">
        <f t="shared" si="14"/>
        <v/>
      </c>
    </row>
    <row r="84" spans="1:14" x14ac:dyDescent="0.25">
      <c r="A84" s="1" t="str">
        <f t="shared" si="10"/>
        <v/>
      </c>
      <c r="B84" s="4"/>
      <c r="C84" s="4"/>
      <c r="D84" s="4"/>
      <c r="E84" s="8"/>
      <c r="F84" s="8"/>
      <c r="G84" s="2" t="str">
        <f t="shared" si="11"/>
        <v/>
      </c>
      <c r="H84" s="9" t="str">
        <f t="shared" si="12"/>
        <v/>
      </c>
      <c r="I84" s="5"/>
      <c r="J84" s="3">
        <f>IF($B84="",0,SUMIFS(tblCompras[Cantidad],tblCompras[Producto],$B84))</f>
        <v>0</v>
      </c>
      <c r="K84" s="3">
        <f>IF($B84="",0,SUMIFS(tblVentas[Cantidad],tblVentas[Producto],$B84))</f>
        <v>0</v>
      </c>
      <c r="L84" s="3" t="str">
        <f t="shared" si="13"/>
        <v/>
      </c>
      <c r="M84" s="5"/>
      <c r="N84" s="1" t="str">
        <f t="shared" si="14"/>
        <v/>
      </c>
    </row>
    <row r="85" spans="1:14" x14ac:dyDescent="0.25">
      <c r="A85" s="1" t="str">
        <f t="shared" si="10"/>
        <v/>
      </c>
      <c r="B85" s="4"/>
      <c r="C85" s="4"/>
      <c r="D85" s="4"/>
      <c r="E85" s="8"/>
      <c r="F85" s="8"/>
      <c r="G85" s="2" t="str">
        <f t="shared" si="11"/>
        <v/>
      </c>
      <c r="H85" s="9" t="str">
        <f t="shared" si="12"/>
        <v/>
      </c>
      <c r="I85" s="5"/>
      <c r="J85" s="3">
        <f>IF($B85="",0,SUMIFS(tblCompras[Cantidad],tblCompras[Producto],$B85))</f>
        <v>0</v>
      </c>
      <c r="K85" s="3">
        <f>IF($B85="",0,SUMIFS(tblVentas[Cantidad],tblVentas[Producto],$B85))</f>
        <v>0</v>
      </c>
      <c r="L85" s="3" t="str">
        <f t="shared" si="13"/>
        <v/>
      </c>
      <c r="M85" s="5"/>
      <c r="N85" s="1" t="str">
        <f t="shared" si="14"/>
        <v/>
      </c>
    </row>
    <row r="86" spans="1:14" x14ac:dyDescent="0.25">
      <c r="A86" s="1" t="str">
        <f t="shared" si="10"/>
        <v/>
      </c>
      <c r="B86" s="4"/>
      <c r="C86" s="4"/>
      <c r="D86" s="4"/>
      <c r="E86" s="8"/>
      <c r="F86" s="8"/>
      <c r="G86" s="2" t="str">
        <f t="shared" si="11"/>
        <v/>
      </c>
      <c r="H86" s="9" t="str">
        <f t="shared" si="12"/>
        <v/>
      </c>
      <c r="I86" s="5"/>
      <c r="J86" s="3">
        <f>IF($B86="",0,SUMIFS(tblCompras[Cantidad],tblCompras[Producto],$B86))</f>
        <v>0</v>
      </c>
      <c r="K86" s="3">
        <f>IF($B86="",0,SUMIFS(tblVentas[Cantidad],tblVentas[Producto],$B86))</f>
        <v>0</v>
      </c>
      <c r="L86" s="3" t="str">
        <f t="shared" si="13"/>
        <v/>
      </c>
      <c r="M86" s="5"/>
      <c r="N86" s="1" t="str">
        <f t="shared" si="14"/>
        <v/>
      </c>
    </row>
    <row r="87" spans="1:14" x14ac:dyDescent="0.25">
      <c r="A87" s="1" t="str">
        <f t="shared" si="10"/>
        <v/>
      </c>
      <c r="B87" s="4"/>
      <c r="C87" s="4"/>
      <c r="D87" s="4"/>
      <c r="E87" s="8"/>
      <c r="F87" s="8"/>
      <c r="G87" s="2" t="str">
        <f t="shared" si="11"/>
        <v/>
      </c>
      <c r="H87" s="9" t="str">
        <f t="shared" si="12"/>
        <v/>
      </c>
      <c r="I87" s="5"/>
      <c r="J87" s="3">
        <f>IF($B87="",0,SUMIFS(tblCompras[Cantidad],tblCompras[Producto],$B87))</f>
        <v>0</v>
      </c>
      <c r="K87" s="3">
        <f>IF($B87="",0,SUMIFS(tblVentas[Cantidad],tblVentas[Producto],$B87))</f>
        <v>0</v>
      </c>
      <c r="L87" s="3" t="str">
        <f t="shared" si="13"/>
        <v/>
      </c>
      <c r="M87" s="5"/>
      <c r="N87" s="1" t="str">
        <f t="shared" si="14"/>
        <v/>
      </c>
    </row>
    <row r="88" spans="1:14" x14ac:dyDescent="0.25">
      <c r="A88" s="1" t="str">
        <f t="shared" si="10"/>
        <v/>
      </c>
      <c r="B88" s="4"/>
      <c r="C88" s="4"/>
      <c r="D88" s="4"/>
      <c r="E88" s="8"/>
      <c r="F88" s="8"/>
      <c r="G88" s="2" t="str">
        <f t="shared" si="11"/>
        <v/>
      </c>
      <c r="H88" s="9" t="str">
        <f t="shared" si="12"/>
        <v/>
      </c>
      <c r="I88" s="5"/>
      <c r="J88" s="3">
        <f>IF($B88="",0,SUMIFS(tblCompras[Cantidad],tblCompras[Producto],$B88))</f>
        <v>0</v>
      </c>
      <c r="K88" s="3">
        <f>IF($B88="",0,SUMIFS(tblVentas[Cantidad],tblVentas[Producto],$B88))</f>
        <v>0</v>
      </c>
      <c r="L88" s="3" t="str">
        <f t="shared" si="13"/>
        <v/>
      </c>
      <c r="M88" s="5"/>
      <c r="N88" s="1" t="str">
        <f t="shared" si="14"/>
        <v/>
      </c>
    </row>
    <row r="89" spans="1:14" x14ac:dyDescent="0.25">
      <c r="A89" s="1" t="str">
        <f t="shared" si="10"/>
        <v/>
      </c>
      <c r="B89" s="4"/>
      <c r="C89" s="4"/>
      <c r="D89" s="4"/>
      <c r="E89" s="8"/>
      <c r="F89" s="8"/>
      <c r="G89" s="2" t="str">
        <f t="shared" si="11"/>
        <v/>
      </c>
      <c r="H89" s="9" t="str">
        <f t="shared" si="12"/>
        <v/>
      </c>
      <c r="I89" s="5"/>
      <c r="J89" s="3">
        <f>IF($B89="",0,SUMIFS(tblCompras[Cantidad],tblCompras[Producto],$B89))</f>
        <v>0</v>
      </c>
      <c r="K89" s="3">
        <f>IF($B89="",0,SUMIFS(tblVentas[Cantidad],tblVentas[Producto],$B89))</f>
        <v>0</v>
      </c>
      <c r="L89" s="3" t="str">
        <f t="shared" si="13"/>
        <v/>
      </c>
      <c r="M89" s="5"/>
      <c r="N89" s="1" t="str">
        <f t="shared" si="14"/>
        <v/>
      </c>
    </row>
    <row r="90" spans="1:14" x14ac:dyDescent="0.25">
      <c r="A90" s="1" t="str">
        <f t="shared" si="10"/>
        <v/>
      </c>
      <c r="B90" s="4"/>
      <c r="C90" s="4"/>
      <c r="D90" s="4"/>
      <c r="E90" s="8"/>
      <c r="F90" s="8"/>
      <c r="G90" s="2" t="str">
        <f t="shared" si="11"/>
        <v/>
      </c>
      <c r="H90" s="9" t="str">
        <f t="shared" si="12"/>
        <v/>
      </c>
      <c r="I90" s="5"/>
      <c r="J90" s="3">
        <f>IF($B90="",0,SUMIFS(tblCompras[Cantidad],tblCompras[Producto],$B90))</f>
        <v>0</v>
      </c>
      <c r="K90" s="3">
        <f>IF($B90="",0,SUMIFS(tblVentas[Cantidad],tblVentas[Producto],$B90))</f>
        <v>0</v>
      </c>
      <c r="L90" s="3" t="str">
        <f t="shared" si="13"/>
        <v/>
      </c>
      <c r="M90" s="5"/>
      <c r="N90" s="1" t="str">
        <f t="shared" si="14"/>
        <v/>
      </c>
    </row>
    <row r="91" spans="1:14" x14ac:dyDescent="0.25">
      <c r="A91" s="1" t="str">
        <f t="shared" si="10"/>
        <v/>
      </c>
      <c r="B91" s="4"/>
      <c r="C91" s="4"/>
      <c r="D91" s="4"/>
      <c r="E91" s="8"/>
      <c r="F91" s="8"/>
      <c r="G91" s="2" t="str">
        <f t="shared" si="11"/>
        <v/>
      </c>
      <c r="H91" s="9" t="str">
        <f t="shared" si="12"/>
        <v/>
      </c>
      <c r="I91" s="5"/>
      <c r="J91" s="3">
        <f>IF($B91="",0,SUMIFS(tblCompras[Cantidad],tblCompras[Producto],$B91))</f>
        <v>0</v>
      </c>
      <c r="K91" s="3">
        <f>IF($B91="",0,SUMIFS(tblVentas[Cantidad],tblVentas[Producto],$B91))</f>
        <v>0</v>
      </c>
      <c r="L91" s="3" t="str">
        <f t="shared" si="13"/>
        <v/>
      </c>
      <c r="M91" s="5"/>
      <c r="N91" s="1" t="str">
        <f t="shared" si="14"/>
        <v/>
      </c>
    </row>
    <row r="92" spans="1:14" x14ac:dyDescent="0.25">
      <c r="A92" s="1" t="str">
        <f t="shared" si="10"/>
        <v/>
      </c>
      <c r="B92" s="4"/>
      <c r="C92" s="4"/>
      <c r="D92" s="4"/>
      <c r="E92" s="8"/>
      <c r="F92" s="8"/>
      <c r="G92" s="2" t="str">
        <f t="shared" si="11"/>
        <v/>
      </c>
      <c r="H92" s="9" t="str">
        <f t="shared" si="12"/>
        <v/>
      </c>
      <c r="I92" s="5"/>
      <c r="J92" s="3">
        <f>IF($B92="",0,SUMIFS(tblCompras[Cantidad],tblCompras[Producto],$B92))</f>
        <v>0</v>
      </c>
      <c r="K92" s="3">
        <f>IF($B92="",0,SUMIFS(tblVentas[Cantidad],tblVentas[Producto],$B92))</f>
        <v>0</v>
      </c>
      <c r="L92" s="3" t="str">
        <f t="shared" si="13"/>
        <v/>
      </c>
      <c r="M92" s="5"/>
      <c r="N92" s="1" t="str">
        <f t="shared" si="14"/>
        <v/>
      </c>
    </row>
    <row r="93" spans="1:14" x14ac:dyDescent="0.25">
      <c r="A93" s="1" t="str">
        <f t="shared" si="10"/>
        <v/>
      </c>
      <c r="B93" s="4"/>
      <c r="C93" s="4"/>
      <c r="D93" s="4"/>
      <c r="E93" s="8"/>
      <c r="F93" s="8"/>
      <c r="G93" s="2" t="str">
        <f t="shared" si="11"/>
        <v/>
      </c>
      <c r="H93" s="9" t="str">
        <f t="shared" si="12"/>
        <v/>
      </c>
      <c r="I93" s="5"/>
      <c r="J93" s="3">
        <f>IF($B93="",0,SUMIFS(tblCompras[Cantidad],tblCompras[Producto],$B93))</f>
        <v>0</v>
      </c>
      <c r="K93" s="3">
        <f>IF($B93="",0,SUMIFS(tblVentas[Cantidad],tblVentas[Producto],$B93))</f>
        <v>0</v>
      </c>
      <c r="L93" s="3" t="str">
        <f t="shared" si="13"/>
        <v/>
      </c>
      <c r="M93" s="5"/>
      <c r="N93" s="1" t="str">
        <f t="shared" si="14"/>
        <v/>
      </c>
    </row>
    <row r="94" spans="1:14" x14ac:dyDescent="0.25">
      <c r="A94" s="1" t="str">
        <f t="shared" si="10"/>
        <v/>
      </c>
      <c r="B94" s="4"/>
      <c r="C94" s="4"/>
      <c r="D94" s="4"/>
      <c r="E94" s="8"/>
      <c r="F94" s="8"/>
      <c r="G94" s="2" t="str">
        <f t="shared" si="11"/>
        <v/>
      </c>
      <c r="H94" s="9" t="str">
        <f t="shared" si="12"/>
        <v/>
      </c>
      <c r="I94" s="5"/>
      <c r="J94" s="3">
        <f>IF($B94="",0,SUMIFS(tblCompras[Cantidad],tblCompras[Producto],$B94))</f>
        <v>0</v>
      </c>
      <c r="K94" s="3">
        <f>IF($B94="",0,SUMIFS(tblVentas[Cantidad],tblVentas[Producto],$B94))</f>
        <v>0</v>
      </c>
      <c r="L94" s="3" t="str">
        <f t="shared" si="13"/>
        <v/>
      </c>
      <c r="M94" s="5"/>
      <c r="N94" s="1" t="str">
        <f t="shared" si="14"/>
        <v/>
      </c>
    </row>
    <row r="95" spans="1:14" x14ac:dyDescent="0.25">
      <c r="A95" s="1" t="str">
        <f t="shared" si="10"/>
        <v/>
      </c>
      <c r="B95" s="4"/>
      <c r="C95" s="4"/>
      <c r="D95" s="4"/>
      <c r="E95" s="8"/>
      <c r="F95" s="8"/>
      <c r="G95" s="2" t="str">
        <f t="shared" si="11"/>
        <v/>
      </c>
      <c r="H95" s="9" t="str">
        <f t="shared" si="12"/>
        <v/>
      </c>
      <c r="I95" s="5"/>
      <c r="J95" s="3">
        <f>IF($B95="",0,SUMIFS(tblCompras[Cantidad],tblCompras[Producto],$B95))</f>
        <v>0</v>
      </c>
      <c r="K95" s="3">
        <f>IF($B95="",0,SUMIFS(tblVentas[Cantidad],tblVentas[Producto],$B95))</f>
        <v>0</v>
      </c>
      <c r="L95" s="3" t="str">
        <f t="shared" si="13"/>
        <v/>
      </c>
      <c r="M95" s="5"/>
      <c r="N95" s="1" t="str">
        <f t="shared" si="14"/>
        <v/>
      </c>
    </row>
    <row r="96" spans="1:14" x14ac:dyDescent="0.25">
      <c r="A96" s="1" t="str">
        <f t="shared" si="10"/>
        <v/>
      </c>
      <c r="B96" s="4"/>
      <c r="C96" s="4"/>
      <c r="D96" s="4"/>
      <c r="E96" s="8"/>
      <c r="F96" s="8"/>
      <c r="G96" s="2" t="str">
        <f t="shared" si="11"/>
        <v/>
      </c>
      <c r="H96" s="9" t="str">
        <f t="shared" si="12"/>
        <v/>
      </c>
      <c r="I96" s="5"/>
      <c r="J96" s="3">
        <f>IF($B96="",0,SUMIFS(tblCompras[Cantidad],tblCompras[Producto],$B96))</f>
        <v>0</v>
      </c>
      <c r="K96" s="3">
        <f>IF($B96="",0,SUMIFS(tblVentas[Cantidad],tblVentas[Producto],$B96))</f>
        <v>0</v>
      </c>
      <c r="L96" s="3" t="str">
        <f t="shared" si="13"/>
        <v/>
      </c>
      <c r="M96" s="5"/>
      <c r="N96" s="1" t="str">
        <f t="shared" si="14"/>
        <v/>
      </c>
    </row>
    <row r="97" spans="1:14" x14ac:dyDescent="0.25">
      <c r="A97" s="1" t="str">
        <f t="shared" si="10"/>
        <v/>
      </c>
      <c r="B97" s="4"/>
      <c r="C97" s="4"/>
      <c r="D97" s="4"/>
      <c r="E97" s="8"/>
      <c r="F97" s="8"/>
      <c r="G97" s="2" t="str">
        <f t="shared" si="11"/>
        <v/>
      </c>
      <c r="H97" s="9" t="str">
        <f t="shared" si="12"/>
        <v/>
      </c>
      <c r="I97" s="5"/>
      <c r="J97" s="3">
        <f>IF($B97="",0,SUMIFS(tblCompras[Cantidad],tblCompras[Producto],$B97))</f>
        <v>0</v>
      </c>
      <c r="K97" s="3">
        <f>IF($B97="",0,SUMIFS(tblVentas[Cantidad],tblVentas[Producto],$B97))</f>
        <v>0</v>
      </c>
      <c r="L97" s="3" t="str">
        <f t="shared" si="13"/>
        <v/>
      </c>
      <c r="M97" s="5"/>
      <c r="N97" s="1" t="str">
        <f t="shared" si="14"/>
        <v/>
      </c>
    </row>
    <row r="98" spans="1:14" x14ac:dyDescent="0.25">
      <c r="A98" s="1" t="str">
        <f t="shared" si="10"/>
        <v/>
      </c>
      <c r="B98" s="4"/>
      <c r="C98" s="4"/>
      <c r="D98" s="4"/>
      <c r="E98" s="8"/>
      <c r="F98" s="8"/>
      <c r="G98" s="2" t="str">
        <f t="shared" si="11"/>
        <v/>
      </c>
      <c r="H98" s="9" t="str">
        <f t="shared" si="12"/>
        <v/>
      </c>
      <c r="I98" s="5"/>
      <c r="J98" s="3">
        <f>IF($B98="",0,SUMIFS(tblCompras[Cantidad],tblCompras[Producto],$B98))</f>
        <v>0</v>
      </c>
      <c r="K98" s="3">
        <f>IF($B98="",0,SUMIFS(tblVentas[Cantidad],tblVentas[Producto],$B98))</f>
        <v>0</v>
      </c>
      <c r="L98" s="3" t="str">
        <f t="shared" si="13"/>
        <v/>
      </c>
      <c r="M98" s="5"/>
      <c r="N98" s="1" t="str">
        <f t="shared" si="14"/>
        <v/>
      </c>
    </row>
    <row r="99" spans="1:14" x14ac:dyDescent="0.25">
      <c r="A99" s="1" t="str">
        <f t="shared" si="10"/>
        <v/>
      </c>
      <c r="B99" s="4"/>
      <c r="C99" s="4"/>
      <c r="D99" s="4"/>
      <c r="E99" s="8"/>
      <c r="F99" s="8"/>
      <c r="G99" s="2" t="str">
        <f t="shared" si="11"/>
        <v/>
      </c>
      <c r="H99" s="9" t="str">
        <f t="shared" si="12"/>
        <v/>
      </c>
      <c r="I99" s="5"/>
      <c r="J99" s="3">
        <f>IF($B99="",0,SUMIFS(tblCompras[Cantidad],tblCompras[Producto],$B99))</f>
        <v>0</v>
      </c>
      <c r="K99" s="3">
        <f>IF($B99="",0,SUMIFS(tblVentas[Cantidad],tblVentas[Producto],$B99))</f>
        <v>0</v>
      </c>
      <c r="L99" s="3" t="str">
        <f t="shared" si="13"/>
        <v/>
      </c>
      <c r="M99" s="5"/>
      <c r="N99" s="1" t="str">
        <f t="shared" si="14"/>
        <v/>
      </c>
    </row>
    <row r="100" spans="1:14" x14ac:dyDescent="0.25">
      <c r="A100" s="1" t="str">
        <f t="shared" si="10"/>
        <v/>
      </c>
      <c r="B100" s="4"/>
      <c r="C100" s="4"/>
      <c r="D100" s="4"/>
      <c r="E100" s="8"/>
      <c r="F100" s="8"/>
      <c r="G100" s="2" t="str">
        <f t="shared" si="11"/>
        <v/>
      </c>
      <c r="H100" s="9" t="str">
        <f t="shared" si="12"/>
        <v/>
      </c>
      <c r="I100" s="5"/>
      <c r="J100" s="3">
        <f>IF($B100="",0,SUMIFS(tblCompras[Cantidad],tblCompras[Producto],$B100))</f>
        <v>0</v>
      </c>
      <c r="K100" s="3">
        <f>IF($B100="",0,SUMIFS(tblVentas[Cantidad],tblVentas[Producto],$B100))</f>
        <v>0</v>
      </c>
      <c r="L100" s="3" t="str">
        <f t="shared" si="13"/>
        <v/>
      </c>
      <c r="M100" s="5"/>
      <c r="N100" s="1" t="str">
        <f t="shared" si="14"/>
        <v/>
      </c>
    </row>
    <row r="101" spans="1:14" x14ac:dyDescent="0.25">
      <c r="A101" s="1" t="str">
        <f t="shared" si="10"/>
        <v/>
      </c>
      <c r="B101" s="4"/>
      <c r="C101" s="4"/>
      <c r="D101" s="4"/>
      <c r="E101" s="8"/>
      <c r="F101" s="8"/>
      <c r="G101" s="2" t="str">
        <f t="shared" si="11"/>
        <v/>
      </c>
      <c r="H101" s="9" t="str">
        <f t="shared" si="12"/>
        <v/>
      </c>
      <c r="I101" s="5"/>
      <c r="J101" s="3">
        <f>IF($B101="",0,SUMIFS(tblCompras[Cantidad],tblCompras[Producto],$B101))</f>
        <v>0</v>
      </c>
      <c r="K101" s="3">
        <f>IF($B101="",0,SUMIFS(tblVentas[Cantidad],tblVentas[Producto],$B101))</f>
        <v>0</v>
      </c>
      <c r="L101" s="3" t="str">
        <f t="shared" si="13"/>
        <v/>
      </c>
      <c r="M101" s="5"/>
      <c r="N101" s="1" t="str">
        <f t="shared" si="14"/>
        <v/>
      </c>
    </row>
    <row r="102" spans="1:14" x14ac:dyDescent="0.25">
      <c r="A102" s="1" t="str">
        <f t="shared" si="10"/>
        <v/>
      </c>
      <c r="B102" s="4"/>
      <c r="C102" s="4"/>
      <c r="D102" s="4"/>
      <c r="E102" s="8"/>
      <c r="F102" s="8"/>
      <c r="G102" s="2" t="str">
        <f t="shared" si="11"/>
        <v/>
      </c>
      <c r="H102" s="9" t="str">
        <f t="shared" si="12"/>
        <v/>
      </c>
      <c r="I102" s="5"/>
      <c r="J102" s="3">
        <f>IF($B102="",0,SUMIFS(tblCompras[Cantidad],tblCompras[Producto],$B102))</f>
        <v>0</v>
      </c>
      <c r="K102" s="3">
        <f>IF($B102="",0,SUMIFS(tblVentas[Cantidad],tblVentas[Producto],$B102))</f>
        <v>0</v>
      </c>
      <c r="L102" s="3" t="str">
        <f t="shared" si="13"/>
        <v/>
      </c>
      <c r="M102" s="5"/>
      <c r="N102" s="1" t="str">
        <f t="shared" si="14"/>
        <v/>
      </c>
    </row>
    <row r="103" spans="1:14" x14ac:dyDescent="0.25">
      <c r="A103" s="1" t="str">
        <f t="shared" si="10"/>
        <v/>
      </c>
      <c r="B103" s="4"/>
      <c r="C103" s="4"/>
      <c r="D103" s="4"/>
      <c r="E103" s="8"/>
      <c r="F103" s="8"/>
      <c r="G103" s="2" t="str">
        <f t="shared" si="11"/>
        <v/>
      </c>
      <c r="H103" s="9" t="str">
        <f t="shared" si="12"/>
        <v/>
      </c>
      <c r="I103" s="5"/>
      <c r="J103" s="3">
        <f>IF($B103="",0,SUMIFS(tblCompras[Cantidad],tblCompras[Producto],$B103))</f>
        <v>0</v>
      </c>
      <c r="K103" s="3">
        <f>IF($B103="",0,SUMIFS(tblVentas[Cantidad],tblVentas[Producto],$B103))</f>
        <v>0</v>
      </c>
      <c r="L103" s="3" t="str">
        <f t="shared" si="13"/>
        <v/>
      </c>
      <c r="M103" s="5"/>
      <c r="N103" s="1" t="str">
        <f t="shared" si="14"/>
        <v/>
      </c>
    </row>
  </sheetData>
  <sheetProtection sheet="1" objects="1" scenarios="1" formatCells="0" formatColumns="0" formatRows="0" insertRows="0" sort="0" autoFilter="0"/>
  <mergeCells count="1">
    <mergeCell ref="A1:N2"/>
  </mergeCells>
  <conditionalFormatting sqref="F4:F103">
    <cfRule type="expression" dxfId="77" priority="1" stopIfTrue="1">
      <formula>_xludf.AND($F4&gt;0,$F4&lt;=$E4)</formula>
    </cfRule>
  </conditionalFormatting>
  <conditionalFormatting sqref="G4:G103">
    <cfRule type="expression" dxfId="76" priority="2" stopIfTrue="1">
      <formula>_xludf.AND($G4&lt;&gt;"",$G4&lt;0.1)</formula>
    </cfRule>
    <cfRule type="expression" dxfId="75" priority="3" stopIfTrue="1">
      <formula>_xludf.AND($G4&lt;&gt;"",$G4&gt;=0.1,$G4&lt;0.25)</formula>
    </cfRule>
    <cfRule type="expression" dxfId="74" priority="4" stopIfTrue="1">
      <formula>_xludf.AND($G4&lt;&gt;"",$G4&gt;=0.25)</formula>
    </cfRule>
  </conditionalFormatting>
  <conditionalFormatting sqref="N4:N103">
    <cfRule type="expression" dxfId="73" priority="5" stopIfTrue="1">
      <formula>$N4="Agotado"</formula>
    </cfRule>
    <cfRule type="expression" dxfId="72" priority="6" stopIfTrue="1">
      <formula>$N4="Stock Bajo"</formula>
    </cfRule>
    <cfRule type="expression" dxfId="71" priority="7" stopIfTrue="1">
      <formula>$N4="OK"</formula>
    </cfRule>
  </conditionalFormatting>
  <dataValidations count="2">
    <dataValidation type="list" operator="equal" allowBlank="1" showInputMessage="1" showErrorMessage="1" errorTitle="Categoría inválida" error="Selecciona una categoría de la lista." sqref="C4:C103">
      <mc:AlternateContent xmlns:x12ac="http://schemas.microsoft.com/office/spreadsheetml/2011/1/ac" xmlns:mc="http://schemas.openxmlformats.org/markup-compatibility/2006">
        <mc:Choice Requires="x12ac">
          <x12ac:list>"Abarrotes,Bebidas,Lácteos y Huevos,Panadería,Limpieza y Aseo,Cuidado Personal,Snacks y Dulces,Otros"</x12ac:list>
        </mc:Choice>
        <mc:Fallback>
          <formula1>"Abarrotes,Bebidas,Lácteos y Huevos,Panadería,Limpieza y Aseo,Cuidado Personal,Snacks y Dulces,Otros"</formula1>
        </mc:Fallback>
      </mc:AlternateContent>
    </dataValidation>
    <dataValidation type="list" operator="equal" allowBlank="1" showInputMessage="1" showErrorMessage="1" errorTitle="Unidad inválida" error="Selecciona una unidad de la lista." sqref="D4:D103">
      <mc:AlternateContent xmlns:x12ac="http://schemas.microsoft.com/office/spreadsheetml/2011/1/ac" xmlns:mc="http://schemas.openxmlformats.org/markup-compatibility/2006">
        <mc:Choice Requires="x12ac">
          <x12ac:list>"Unidad,Kg,Gramo,Litro,Paquete,Caja,Docena"</x12ac:list>
        </mc:Choice>
        <mc:Fallback>
          <formula1>"Unidad,Kg,Gramo,Litro,Paquete,Caja,Docena"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300"/>
  </sheetPr>
  <dimension ref="A1:I503"/>
  <sheetViews>
    <sheetView showGridLines="0" workbookViewId="0">
      <pane ySplit="3" topLeftCell="A4" activePane="bottomLeft" state="frozen"/>
      <selection pane="bottomLeft" activeCell="A4" sqref="A4"/>
    </sheetView>
  </sheetViews>
  <sheetFormatPr baseColWidth="10" defaultRowHeight="14.25" x14ac:dyDescent="0.25"/>
  <cols>
    <col min="1" max="1" width="12.7109375" style="1" customWidth="1"/>
    <col min="2" max="2" width="26.7109375" style="1" customWidth="1"/>
    <col min="3" max="3" width="10.7109375" style="1" customWidth="1"/>
    <col min="4" max="7" width="14.7109375" style="1" customWidth="1"/>
    <col min="8" max="9" width="20.7109375" style="1" customWidth="1"/>
    <col min="10" max="16384" width="11.42578125" style="1"/>
  </cols>
  <sheetData>
    <row r="1" spans="1:9" ht="21.95" customHeight="1" x14ac:dyDescent="0.25">
      <c r="A1" s="29" t="s">
        <v>15</v>
      </c>
      <c r="B1" s="30"/>
      <c r="C1" s="30"/>
      <c r="D1" s="30"/>
      <c r="E1" s="30"/>
      <c r="F1" s="30"/>
      <c r="G1" s="30"/>
      <c r="H1" s="30"/>
      <c r="I1" s="30"/>
    </row>
    <row r="2" spans="1:9" ht="21.9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1" t="s">
        <v>16</v>
      </c>
      <c r="B3" s="1" t="s">
        <v>2</v>
      </c>
      <c r="C3" s="1" t="s">
        <v>17</v>
      </c>
      <c r="D3" s="1" t="s">
        <v>18</v>
      </c>
      <c r="E3" s="1" t="s">
        <v>19</v>
      </c>
      <c r="F3" s="1" t="s">
        <v>5</v>
      </c>
      <c r="G3" s="1" t="s">
        <v>20</v>
      </c>
      <c r="H3" s="1" t="s">
        <v>21</v>
      </c>
      <c r="I3" s="1" t="s">
        <v>29</v>
      </c>
    </row>
    <row r="4" spans="1:9" x14ac:dyDescent="0.25">
      <c r="A4" s="7">
        <v>46225</v>
      </c>
      <c r="B4" s="4" t="s">
        <v>84</v>
      </c>
      <c r="C4" s="5">
        <v>5</v>
      </c>
      <c r="D4" s="9">
        <f>IF($B4="","",IFERROR(VLOOKUP($B4,Productos!$B$4:$N$103,5,FALSE),""))</f>
        <v>4</v>
      </c>
      <c r="E4" s="9">
        <f t="shared" ref="E4:E67" si="0">IF(OR($B4="",$C4=""),"",$C4*$D4)</f>
        <v>20</v>
      </c>
      <c r="F4" s="9">
        <f>IF($B4="","",IFERROR(VLOOKUP($B4,Productos!$B$4:$N$103,4,FALSE),""))</f>
        <v>3.2</v>
      </c>
      <c r="G4" s="9">
        <f t="shared" ref="G4:G67" si="1">IF($B4="","",($D4-$F4)*$C4)</f>
        <v>3.9999999999999991</v>
      </c>
      <c r="H4" s="4" t="s">
        <v>96</v>
      </c>
      <c r="I4" s="4"/>
    </row>
    <row r="5" spans="1:9" x14ac:dyDescent="0.25">
      <c r="A5" s="7">
        <v>46224</v>
      </c>
      <c r="B5" s="4" t="s">
        <v>87</v>
      </c>
      <c r="C5" s="5">
        <v>10</v>
      </c>
      <c r="D5" s="9">
        <f>IF($B5="","",IFERROR(VLOOKUP($B5,Productos!$B$4:$N$103,5,FALSE),""))</f>
        <v>3</v>
      </c>
      <c r="E5" s="9">
        <f t="shared" si="0"/>
        <v>30</v>
      </c>
      <c r="F5" s="9">
        <f>IF($B5="","",IFERROR(VLOOKUP($B5,Productos!$B$4:$N$103,4,FALSE),""))</f>
        <v>2</v>
      </c>
      <c r="G5" s="9">
        <f t="shared" si="1"/>
        <v>10</v>
      </c>
      <c r="H5" s="4" t="s">
        <v>96</v>
      </c>
      <c r="I5" s="4"/>
    </row>
    <row r="6" spans="1:9" x14ac:dyDescent="0.25">
      <c r="A6" s="7">
        <v>46225</v>
      </c>
      <c r="B6" s="4" t="s">
        <v>89</v>
      </c>
      <c r="C6" s="5">
        <v>3</v>
      </c>
      <c r="D6" s="9">
        <f>IF($B6="","",IFERROR(VLOOKUP($B6,Productos!$B$4:$N$103,5,FALSE),""))</f>
        <v>5.5</v>
      </c>
      <c r="E6" s="9">
        <f t="shared" si="0"/>
        <v>16.5</v>
      </c>
      <c r="F6" s="9">
        <f>IF($B6="","",IFERROR(VLOOKUP($B6,Productos!$B$4:$N$103,4,FALSE),""))</f>
        <v>4.5</v>
      </c>
      <c r="G6" s="9">
        <f t="shared" si="1"/>
        <v>3</v>
      </c>
      <c r="H6" s="4" t="s">
        <v>97</v>
      </c>
      <c r="I6" s="4"/>
    </row>
    <row r="7" spans="1:9" x14ac:dyDescent="0.25">
      <c r="A7" s="7">
        <v>46223</v>
      </c>
      <c r="B7" s="4" t="s">
        <v>92</v>
      </c>
      <c r="C7" s="5">
        <v>25</v>
      </c>
      <c r="D7" s="9">
        <f>IF($B7="","",IFERROR(VLOOKUP($B7,Productos!$B$4:$N$103,5,FALSE),""))</f>
        <v>0.25</v>
      </c>
      <c r="E7" s="9">
        <f t="shared" si="0"/>
        <v>6.25</v>
      </c>
      <c r="F7" s="9">
        <f>IF($B7="","",IFERROR(VLOOKUP($B7,Productos!$B$4:$N$103,4,FALSE),""))</f>
        <v>0.15</v>
      </c>
      <c r="G7" s="9">
        <f t="shared" si="1"/>
        <v>2.5</v>
      </c>
      <c r="H7" s="4" t="s">
        <v>98</v>
      </c>
      <c r="I7" s="4" t="s">
        <v>99</v>
      </c>
    </row>
    <row r="8" spans="1:9" x14ac:dyDescent="0.25">
      <c r="A8" s="7">
        <v>46224</v>
      </c>
      <c r="B8" s="4" t="s">
        <v>94</v>
      </c>
      <c r="C8" s="5">
        <v>2</v>
      </c>
      <c r="D8" s="9">
        <f>IF($B8="","",IFERROR(VLOOKUP($B8,Productos!$B$4:$N$103,5,FALSE),""))</f>
        <v>8</v>
      </c>
      <c r="E8" s="9">
        <f t="shared" si="0"/>
        <v>16</v>
      </c>
      <c r="F8" s="9">
        <f>IF($B8="","",IFERROR(VLOOKUP($B8,Productos!$B$4:$N$103,4,FALSE),""))</f>
        <v>6</v>
      </c>
      <c r="G8" s="9">
        <f t="shared" si="1"/>
        <v>4</v>
      </c>
      <c r="H8" s="4" t="s">
        <v>96</v>
      </c>
      <c r="I8" s="4"/>
    </row>
    <row r="9" spans="1:9" x14ac:dyDescent="0.25">
      <c r="A9" s="7">
        <v>46225</v>
      </c>
      <c r="B9" s="4" t="s">
        <v>84</v>
      </c>
      <c r="C9" s="5">
        <v>3</v>
      </c>
      <c r="D9" s="9">
        <f>IF($B9="","",IFERROR(VLOOKUP($B9,Productos!$B$4:$N$103,5,FALSE),""))</f>
        <v>4</v>
      </c>
      <c r="E9" s="9">
        <f t="shared" si="0"/>
        <v>12</v>
      </c>
      <c r="F9" s="9">
        <f>IF($B9="","",IFERROR(VLOOKUP($B9,Productos!$B$4:$N$103,4,FALSE),""))</f>
        <v>3.2</v>
      </c>
      <c r="G9" s="9">
        <f t="shared" si="1"/>
        <v>2.3999999999999995</v>
      </c>
      <c r="H9" s="4" t="s">
        <v>98</v>
      </c>
      <c r="I9" s="4" t="s">
        <v>100</v>
      </c>
    </row>
    <row r="10" spans="1:9" x14ac:dyDescent="0.25">
      <c r="A10" s="7"/>
      <c r="B10" s="4"/>
      <c r="C10" s="5"/>
      <c r="D10" s="9" t="str">
        <f>IF($B10="","",IFERROR(VLOOKUP($B10,Productos!$B$4:$N$103,5,FALSE),""))</f>
        <v/>
      </c>
      <c r="E10" s="9" t="str">
        <f t="shared" si="0"/>
        <v/>
      </c>
      <c r="F10" s="9" t="str">
        <f>IF($B10="","",IFERROR(VLOOKUP($B10,Productos!$B$4:$N$103,4,FALSE),""))</f>
        <v/>
      </c>
      <c r="G10" s="9" t="str">
        <f t="shared" si="1"/>
        <v/>
      </c>
      <c r="H10" s="4"/>
      <c r="I10" s="4"/>
    </row>
    <row r="11" spans="1:9" x14ac:dyDescent="0.25">
      <c r="A11" s="7"/>
      <c r="B11" s="4"/>
      <c r="C11" s="5"/>
      <c r="D11" s="9" t="str">
        <f>IF($B11="","",IFERROR(VLOOKUP($B11,Productos!$B$4:$N$103,5,FALSE),""))</f>
        <v/>
      </c>
      <c r="E11" s="9" t="str">
        <f t="shared" si="0"/>
        <v/>
      </c>
      <c r="F11" s="9" t="str">
        <f>IF($B11="","",IFERROR(VLOOKUP($B11,Productos!$B$4:$N$103,4,FALSE),""))</f>
        <v/>
      </c>
      <c r="G11" s="9" t="str">
        <f t="shared" si="1"/>
        <v/>
      </c>
      <c r="H11" s="4"/>
      <c r="I11" s="4"/>
    </row>
    <row r="12" spans="1:9" x14ac:dyDescent="0.25">
      <c r="A12" s="7"/>
      <c r="B12" s="4"/>
      <c r="C12" s="5"/>
      <c r="D12" s="9" t="str">
        <f>IF($B12="","",IFERROR(VLOOKUP($B12,Productos!$B$4:$N$103,5,FALSE),""))</f>
        <v/>
      </c>
      <c r="E12" s="9" t="str">
        <f t="shared" si="0"/>
        <v/>
      </c>
      <c r="F12" s="9" t="str">
        <f>IF($B12="","",IFERROR(VLOOKUP($B12,Productos!$B$4:$N$103,4,FALSE),""))</f>
        <v/>
      </c>
      <c r="G12" s="9" t="str">
        <f t="shared" si="1"/>
        <v/>
      </c>
      <c r="H12" s="4"/>
      <c r="I12" s="4"/>
    </row>
    <row r="13" spans="1:9" x14ac:dyDescent="0.25">
      <c r="A13" s="7"/>
      <c r="B13" s="4"/>
      <c r="C13" s="5"/>
      <c r="D13" s="9" t="str">
        <f>IF($B13="","",IFERROR(VLOOKUP($B13,Productos!$B$4:$N$103,5,FALSE),""))</f>
        <v/>
      </c>
      <c r="E13" s="9" t="str">
        <f t="shared" si="0"/>
        <v/>
      </c>
      <c r="F13" s="9" t="str">
        <f>IF($B13="","",IFERROR(VLOOKUP($B13,Productos!$B$4:$N$103,4,FALSE),""))</f>
        <v/>
      </c>
      <c r="G13" s="9" t="str">
        <f t="shared" si="1"/>
        <v/>
      </c>
      <c r="H13" s="4"/>
      <c r="I13" s="4"/>
    </row>
    <row r="14" spans="1:9" x14ac:dyDescent="0.25">
      <c r="A14" s="7"/>
      <c r="B14" s="4"/>
      <c r="C14" s="5"/>
      <c r="D14" s="9" t="str">
        <f>IF($B14="","",IFERROR(VLOOKUP($B14,Productos!$B$4:$N$103,5,FALSE),""))</f>
        <v/>
      </c>
      <c r="E14" s="9" t="str">
        <f t="shared" si="0"/>
        <v/>
      </c>
      <c r="F14" s="9" t="str">
        <f>IF($B14="","",IFERROR(VLOOKUP($B14,Productos!$B$4:$N$103,4,FALSE),""))</f>
        <v/>
      </c>
      <c r="G14" s="9" t="str">
        <f t="shared" si="1"/>
        <v/>
      </c>
      <c r="H14" s="4"/>
      <c r="I14" s="4"/>
    </row>
    <row r="15" spans="1:9" x14ac:dyDescent="0.25">
      <c r="A15" s="7"/>
      <c r="B15" s="4"/>
      <c r="C15" s="5"/>
      <c r="D15" s="9" t="str">
        <f>IF($B15="","",IFERROR(VLOOKUP($B15,Productos!$B$4:$N$103,5,FALSE),""))</f>
        <v/>
      </c>
      <c r="E15" s="9" t="str">
        <f t="shared" si="0"/>
        <v/>
      </c>
      <c r="F15" s="9" t="str">
        <f>IF($B15="","",IFERROR(VLOOKUP($B15,Productos!$B$4:$N$103,4,FALSE),""))</f>
        <v/>
      </c>
      <c r="G15" s="9" t="str">
        <f t="shared" si="1"/>
        <v/>
      </c>
      <c r="H15" s="4"/>
      <c r="I15" s="4"/>
    </row>
    <row r="16" spans="1:9" x14ac:dyDescent="0.25">
      <c r="A16" s="7"/>
      <c r="B16" s="4"/>
      <c r="C16" s="5"/>
      <c r="D16" s="9" t="str">
        <f>IF($B16="","",IFERROR(VLOOKUP($B16,Productos!$B$4:$N$103,5,FALSE),""))</f>
        <v/>
      </c>
      <c r="E16" s="9" t="str">
        <f t="shared" si="0"/>
        <v/>
      </c>
      <c r="F16" s="9" t="str">
        <f>IF($B16="","",IFERROR(VLOOKUP($B16,Productos!$B$4:$N$103,4,FALSE),""))</f>
        <v/>
      </c>
      <c r="G16" s="9" t="str">
        <f t="shared" si="1"/>
        <v/>
      </c>
      <c r="H16" s="4"/>
      <c r="I16" s="4"/>
    </row>
    <row r="17" spans="1:9" x14ac:dyDescent="0.25">
      <c r="A17" s="7"/>
      <c r="B17" s="4"/>
      <c r="C17" s="5"/>
      <c r="D17" s="9" t="str">
        <f>IF($B17="","",IFERROR(VLOOKUP($B17,Productos!$B$4:$N$103,5,FALSE),""))</f>
        <v/>
      </c>
      <c r="E17" s="9" t="str">
        <f t="shared" si="0"/>
        <v/>
      </c>
      <c r="F17" s="9" t="str">
        <f>IF($B17="","",IFERROR(VLOOKUP($B17,Productos!$B$4:$N$103,4,FALSE),""))</f>
        <v/>
      </c>
      <c r="G17" s="9" t="str">
        <f t="shared" si="1"/>
        <v/>
      </c>
      <c r="H17" s="4"/>
      <c r="I17" s="4"/>
    </row>
    <row r="18" spans="1:9" x14ac:dyDescent="0.25">
      <c r="A18" s="7"/>
      <c r="B18" s="4"/>
      <c r="C18" s="5"/>
      <c r="D18" s="9" t="str">
        <f>IF($B18="","",IFERROR(VLOOKUP($B18,Productos!$B$4:$N$103,5,FALSE),""))</f>
        <v/>
      </c>
      <c r="E18" s="9" t="str">
        <f t="shared" si="0"/>
        <v/>
      </c>
      <c r="F18" s="9" t="str">
        <f>IF($B18="","",IFERROR(VLOOKUP($B18,Productos!$B$4:$N$103,4,FALSE),""))</f>
        <v/>
      </c>
      <c r="G18" s="9" t="str">
        <f t="shared" si="1"/>
        <v/>
      </c>
      <c r="H18" s="4"/>
      <c r="I18" s="4"/>
    </row>
    <row r="19" spans="1:9" x14ac:dyDescent="0.25">
      <c r="A19" s="7"/>
      <c r="B19" s="4"/>
      <c r="C19" s="5"/>
      <c r="D19" s="9" t="str">
        <f>IF($B19="","",IFERROR(VLOOKUP($B19,Productos!$B$4:$N$103,5,FALSE),""))</f>
        <v/>
      </c>
      <c r="E19" s="9" t="str">
        <f t="shared" si="0"/>
        <v/>
      </c>
      <c r="F19" s="9" t="str">
        <f>IF($B19="","",IFERROR(VLOOKUP($B19,Productos!$B$4:$N$103,4,FALSE),""))</f>
        <v/>
      </c>
      <c r="G19" s="9" t="str">
        <f t="shared" si="1"/>
        <v/>
      </c>
      <c r="H19" s="4"/>
      <c r="I19" s="4"/>
    </row>
    <row r="20" spans="1:9" x14ac:dyDescent="0.25">
      <c r="A20" s="7"/>
      <c r="B20" s="4"/>
      <c r="C20" s="5"/>
      <c r="D20" s="9" t="str">
        <f>IF($B20="","",IFERROR(VLOOKUP($B20,Productos!$B$4:$N$103,5,FALSE),""))</f>
        <v/>
      </c>
      <c r="E20" s="9" t="str">
        <f t="shared" si="0"/>
        <v/>
      </c>
      <c r="F20" s="9" t="str">
        <f>IF($B20="","",IFERROR(VLOOKUP($B20,Productos!$B$4:$N$103,4,FALSE),""))</f>
        <v/>
      </c>
      <c r="G20" s="9" t="str">
        <f t="shared" si="1"/>
        <v/>
      </c>
      <c r="H20" s="4"/>
      <c r="I20" s="4"/>
    </row>
    <row r="21" spans="1:9" x14ac:dyDescent="0.25">
      <c r="A21" s="7"/>
      <c r="B21" s="4"/>
      <c r="C21" s="5"/>
      <c r="D21" s="9" t="str">
        <f>IF($B21="","",IFERROR(VLOOKUP($B21,Productos!$B$4:$N$103,5,FALSE),""))</f>
        <v/>
      </c>
      <c r="E21" s="9" t="str">
        <f t="shared" si="0"/>
        <v/>
      </c>
      <c r="F21" s="9" t="str">
        <f>IF($B21="","",IFERROR(VLOOKUP($B21,Productos!$B$4:$N$103,4,FALSE),""))</f>
        <v/>
      </c>
      <c r="G21" s="9" t="str">
        <f t="shared" si="1"/>
        <v/>
      </c>
      <c r="H21" s="4"/>
      <c r="I21" s="4"/>
    </row>
    <row r="22" spans="1:9" x14ac:dyDescent="0.25">
      <c r="A22" s="7"/>
      <c r="B22" s="4"/>
      <c r="C22" s="5"/>
      <c r="D22" s="9" t="str">
        <f>IF($B22="","",IFERROR(VLOOKUP($B22,Productos!$B$4:$N$103,5,FALSE),""))</f>
        <v/>
      </c>
      <c r="E22" s="9" t="str">
        <f t="shared" si="0"/>
        <v/>
      </c>
      <c r="F22" s="9" t="str">
        <f>IF($B22="","",IFERROR(VLOOKUP($B22,Productos!$B$4:$N$103,4,FALSE),""))</f>
        <v/>
      </c>
      <c r="G22" s="9" t="str">
        <f t="shared" si="1"/>
        <v/>
      </c>
      <c r="H22" s="4"/>
      <c r="I22" s="4"/>
    </row>
    <row r="23" spans="1:9" x14ac:dyDescent="0.25">
      <c r="A23" s="7"/>
      <c r="B23" s="4"/>
      <c r="C23" s="5"/>
      <c r="D23" s="9" t="str">
        <f>IF($B23="","",IFERROR(VLOOKUP($B23,Productos!$B$4:$N$103,5,FALSE),""))</f>
        <v/>
      </c>
      <c r="E23" s="9" t="str">
        <f t="shared" si="0"/>
        <v/>
      </c>
      <c r="F23" s="9" t="str">
        <f>IF($B23="","",IFERROR(VLOOKUP($B23,Productos!$B$4:$N$103,4,FALSE),""))</f>
        <v/>
      </c>
      <c r="G23" s="9" t="str">
        <f t="shared" si="1"/>
        <v/>
      </c>
      <c r="H23" s="4"/>
      <c r="I23" s="4"/>
    </row>
    <row r="24" spans="1:9" x14ac:dyDescent="0.25">
      <c r="A24" s="7"/>
      <c r="B24" s="4"/>
      <c r="C24" s="5"/>
      <c r="D24" s="9" t="str">
        <f>IF($B24="","",IFERROR(VLOOKUP($B24,Productos!$B$4:$N$103,5,FALSE),""))</f>
        <v/>
      </c>
      <c r="E24" s="9" t="str">
        <f t="shared" si="0"/>
        <v/>
      </c>
      <c r="F24" s="9" t="str">
        <f>IF($B24="","",IFERROR(VLOOKUP($B24,Productos!$B$4:$N$103,4,FALSE),""))</f>
        <v/>
      </c>
      <c r="G24" s="9" t="str">
        <f t="shared" si="1"/>
        <v/>
      </c>
      <c r="H24" s="4"/>
      <c r="I24" s="4"/>
    </row>
    <row r="25" spans="1:9" x14ac:dyDescent="0.25">
      <c r="A25" s="7"/>
      <c r="B25" s="4"/>
      <c r="C25" s="5"/>
      <c r="D25" s="9" t="str">
        <f>IF($B25="","",IFERROR(VLOOKUP($B25,Productos!$B$4:$N$103,5,FALSE),""))</f>
        <v/>
      </c>
      <c r="E25" s="9" t="str">
        <f t="shared" si="0"/>
        <v/>
      </c>
      <c r="F25" s="9" t="str">
        <f>IF($B25="","",IFERROR(VLOOKUP($B25,Productos!$B$4:$N$103,4,FALSE),""))</f>
        <v/>
      </c>
      <c r="G25" s="9" t="str">
        <f t="shared" si="1"/>
        <v/>
      </c>
      <c r="H25" s="4"/>
      <c r="I25" s="4"/>
    </row>
    <row r="26" spans="1:9" x14ac:dyDescent="0.25">
      <c r="A26" s="7"/>
      <c r="B26" s="4"/>
      <c r="C26" s="5"/>
      <c r="D26" s="9" t="str">
        <f>IF($B26="","",IFERROR(VLOOKUP($B26,Productos!$B$4:$N$103,5,FALSE),""))</f>
        <v/>
      </c>
      <c r="E26" s="9" t="str">
        <f t="shared" si="0"/>
        <v/>
      </c>
      <c r="F26" s="9" t="str">
        <f>IF($B26="","",IFERROR(VLOOKUP($B26,Productos!$B$4:$N$103,4,FALSE),""))</f>
        <v/>
      </c>
      <c r="G26" s="9" t="str">
        <f t="shared" si="1"/>
        <v/>
      </c>
      <c r="H26" s="4"/>
      <c r="I26" s="4"/>
    </row>
    <row r="27" spans="1:9" x14ac:dyDescent="0.25">
      <c r="A27" s="7"/>
      <c r="B27" s="4"/>
      <c r="C27" s="5"/>
      <c r="D27" s="9" t="str">
        <f>IF($B27="","",IFERROR(VLOOKUP($B27,Productos!$B$4:$N$103,5,FALSE),""))</f>
        <v/>
      </c>
      <c r="E27" s="9" t="str">
        <f t="shared" si="0"/>
        <v/>
      </c>
      <c r="F27" s="9" t="str">
        <f>IF($B27="","",IFERROR(VLOOKUP($B27,Productos!$B$4:$N$103,4,FALSE),""))</f>
        <v/>
      </c>
      <c r="G27" s="9" t="str">
        <f t="shared" si="1"/>
        <v/>
      </c>
      <c r="H27" s="4"/>
      <c r="I27" s="4"/>
    </row>
    <row r="28" spans="1:9" x14ac:dyDescent="0.25">
      <c r="A28" s="7"/>
      <c r="B28" s="4"/>
      <c r="C28" s="5"/>
      <c r="D28" s="9" t="str">
        <f>IF($B28="","",IFERROR(VLOOKUP($B28,Productos!$B$4:$N$103,5,FALSE),""))</f>
        <v/>
      </c>
      <c r="E28" s="9" t="str">
        <f t="shared" si="0"/>
        <v/>
      </c>
      <c r="F28" s="9" t="str">
        <f>IF($B28="","",IFERROR(VLOOKUP($B28,Productos!$B$4:$N$103,4,FALSE),""))</f>
        <v/>
      </c>
      <c r="G28" s="9" t="str">
        <f t="shared" si="1"/>
        <v/>
      </c>
      <c r="H28" s="4"/>
      <c r="I28" s="4"/>
    </row>
    <row r="29" spans="1:9" x14ac:dyDescent="0.25">
      <c r="A29" s="7"/>
      <c r="B29" s="4"/>
      <c r="C29" s="5"/>
      <c r="D29" s="9" t="str">
        <f>IF($B29="","",IFERROR(VLOOKUP($B29,Productos!$B$4:$N$103,5,FALSE),""))</f>
        <v/>
      </c>
      <c r="E29" s="9" t="str">
        <f t="shared" si="0"/>
        <v/>
      </c>
      <c r="F29" s="9" t="str">
        <f>IF($B29="","",IFERROR(VLOOKUP($B29,Productos!$B$4:$N$103,4,FALSE),""))</f>
        <v/>
      </c>
      <c r="G29" s="9" t="str">
        <f t="shared" si="1"/>
        <v/>
      </c>
      <c r="H29" s="4"/>
      <c r="I29" s="4"/>
    </row>
    <row r="30" spans="1:9" x14ac:dyDescent="0.25">
      <c r="A30" s="7"/>
      <c r="B30" s="4"/>
      <c r="C30" s="5"/>
      <c r="D30" s="9" t="str">
        <f>IF($B30="","",IFERROR(VLOOKUP($B30,Productos!$B$4:$N$103,5,FALSE),""))</f>
        <v/>
      </c>
      <c r="E30" s="9" t="str">
        <f t="shared" si="0"/>
        <v/>
      </c>
      <c r="F30" s="9" t="str">
        <f>IF($B30="","",IFERROR(VLOOKUP($B30,Productos!$B$4:$N$103,4,FALSE),""))</f>
        <v/>
      </c>
      <c r="G30" s="9" t="str">
        <f t="shared" si="1"/>
        <v/>
      </c>
      <c r="H30" s="4"/>
      <c r="I30" s="4"/>
    </row>
    <row r="31" spans="1:9" x14ac:dyDescent="0.25">
      <c r="A31" s="7"/>
      <c r="B31" s="4"/>
      <c r="C31" s="5"/>
      <c r="D31" s="9" t="str">
        <f>IF($B31="","",IFERROR(VLOOKUP($B31,Productos!$B$4:$N$103,5,FALSE),""))</f>
        <v/>
      </c>
      <c r="E31" s="9" t="str">
        <f t="shared" si="0"/>
        <v/>
      </c>
      <c r="F31" s="9" t="str">
        <f>IF($B31="","",IFERROR(VLOOKUP($B31,Productos!$B$4:$N$103,4,FALSE),""))</f>
        <v/>
      </c>
      <c r="G31" s="9" t="str">
        <f t="shared" si="1"/>
        <v/>
      </c>
      <c r="H31" s="4"/>
      <c r="I31" s="4"/>
    </row>
    <row r="32" spans="1:9" x14ac:dyDescent="0.25">
      <c r="A32" s="7"/>
      <c r="B32" s="4"/>
      <c r="C32" s="5"/>
      <c r="D32" s="9" t="str">
        <f>IF($B32="","",IFERROR(VLOOKUP($B32,Productos!$B$4:$N$103,5,FALSE),""))</f>
        <v/>
      </c>
      <c r="E32" s="9" t="str">
        <f t="shared" si="0"/>
        <v/>
      </c>
      <c r="F32" s="9" t="str">
        <f>IF($B32="","",IFERROR(VLOOKUP($B32,Productos!$B$4:$N$103,4,FALSE),""))</f>
        <v/>
      </c>
      <c r="G32" s="9" t="str">
        <f t="shared" si="1"/>
        <v/>
      </c>
      <c r="H32" s="4"/>
      <c r="I32" s="4"/>
    </row>
    <row r="33" spans="1:9" x14ac:dyDescent="0.25">
      <c r="A33" s="7"/>
      <c r="B33" s="4"/>
      <c r="C33" s="5"/>
      <c r="D33" s="9" t="str">
        <f>IF($B33="","",IFERROR(VLOOKUP($B33,Productos!$B$4:$N$103,5,FALSE),""))</f>
        <v/>
      </c>
      <c r="E33" s="9" t="str">
        <f t="shared" si="0"/>
        <v/>
      </c>
      <c r="F33" s="9" t="str">
        <f>IF($B33="","",IFERROR(VLOOKUP($B33,Productos!$B$4:$N$103,4,FALSE),""))</f>
        <v/>
      </c>
      <c r="G33" s="9" t="str">
        <f t="shared" si="1"/>
        <v/>
      </c>
      <c r="H33" s="4"/>
      <c r="I33" s="4"/>
    </row>
    <row r="34" spans="1:9" x14ac:dyDescent="0.25">
      <c r="A34" s="7"/>
      <c r="B34" s="4"/>
      <c r="C34" s="5"/>
      <c r="D34" s="9" t="str">
        <f>IF($B34="","",IFERROR(VLOOKUP($B34,Productos!$B$4:$N$103,5,FALSE),""))</f>
        <v/>
      </c>
      <c r="E34" s="9" t="str">
        <f t="shared" si="0"/>
        <v/>
      </c>
      <c r="F34" s="9" t="str">
        <f>IF($B34="","",IFERROR(VLOOKUP($B34,Productos!$B$4:$N$103,4,FALSE),""))</f>
        <v/>
      </c>
      <c r="G34" s="9" t="str">
        <f t="shared" si="1"/>
        <v/>
      </c>
      <c r="H34" s="4"/>
      <c r="I34" s="4"/>
    </row>
    <row r="35" spans="1:9" x14ac:dyDescent="0.25">
      <c r="A35" s="7"/>
      <c r="B35" s="4"/>
      <c r="C35" s="5"/>
      <c r="D35" s="9" t="str">
        <f>IF($B35="","",IFERROR(VLOOKUP($B35,Productos!$B$4:$N$103,5,FALSE),""))</f>
        <v/>
      </c>
      <c r="E35" s="9" t="str">
        <f t="shared" si="0"/>
        <v/>
      </c>
      <c r="F35" s="9" t="str">
        <f>IF($B35="","",IFERROR(VLOOKUP($B35,Productos!$B$4:$N$103,4,FALSE),""))</f>
        <v/>
      </c>
      <c r="G35" s="9" t="str">
        <f t="shared" si="1"/>
        <v/>
      </c>
      <c r="H35" s="4"/>
      <c r="I35" s="4"/>
    </row>
    <row r="36" spans="1:9" x14ac:dyDescent="0.25">
      <c r="A36" s="7"/>
      <c r="B36" s="4"/>
      <c r="C36" s="5"/>
      <c r="D36" s="9" t="str">
        <f>IF($B36="","",IFERROR(VLOOKUP($B36,Productos!$B$4:$N$103,5,FALSE),""))</f>
        <v/>
      </c>
      <c r="E36" s="9" t="str">
        <f t="shared" si="0"/>
        <v/>
      </c>
      <c r="F36" s="9" t="str">
        <f>IF($B36="","",IFERROR(VLOOKUP($B36,Productos!$B$4:$N$103,4,FALSE),""))</f>
        <v/>
      </c>
      <c r="G36" s="9" t="str">
        <f t="shared" si="1"/>
        <v/>
      </c>
      <c r="H36" s="4"/>
      <c r="I36" s="4"/>
    </row>
    <row r="37" spans="1:9" x14ac:dyDescent="0.25">
      <c r="A37" s="7"/>
      <c r="B37" s="4"/>
      <c r="C37" s="5"/>
      <c r="D37" s="9" t="str">
        <f>IF($B37="","",IFERROR(VLOOKUP($B37,Productos!$B$4:$N$103,5,FALSE),""))</f>
        <v/>
      </c>
      <c r="E37" s="9" t="str">
        <f t="shared" si="0"/>
        <v/>
      </c>
      <c r="F37" s="9" t="str">
        <f>IF($B37="","",IFERROR(VLOOKUP($B37,Productos!$B$4:$N$103,4,FALSE),""))</f>
        <v/>
      </c>
      <c r="G37" s="9" t="str">
        <f t="shared" si="1"/>
        <v/>
      </c>
      <c r="H37" s="4"/>
      <c r="I37" s="4"/>
    </row>
    <row r="38" spans="1:9" x14ac:dyDescent="0.25">
      <c r="A38" s="7"/>
      <c r="B38" s="4"/>
      <c r="C38" s="5"/>
      <c r="D38" s="9" t="str">
        <f>IF($B38="","",IFERROR(VLOOKUP($B38,Productos!$B$4:$N$103,5,FALSE),""))</f>
        <v/>
      </c>
      <c r="E38" s="9" t="str">
        <f t="shared" si="0"/>
        <v/>
      </c>
      <c r="F38" s="9" t="str">
        <f>IF($B38="","",IFERROR(VLOOKUP($B38,Productos!$B$4:$N$103,4,FALSE),""))</f>
        <v/>
      </c>
      <c r="G38" s="9" t="str">
        <f t="shared" si="1"/>
        <v/>
      </c>
      <c r="H38" s="4"/>
      <c r="I38" s="4"/>
    </row>
    <row r="39" spans="1:9" x14ac:dyDescent="0.25">
      <c r="A39" s="7"/>
      <c r="B39" s="4"/>
      <c r="C39" s="5"/>
      <c r="D39" s="9" t="str">
        <f>IF($B39="","",IFERROR(VLOOKUP($B39,Productos!$B$4:$N$103,5,FALSE),""))</f>
        <v/>
      </c>
      <c r="E39" s="9" t="str">
        <f t="shared" si="0"/>
        <v/>
      </c>
      <c r="F39" s="9" t="str">
        <f>IF($B39="","",IFERROR(VLOOKUP($B39,Productos!$B$4:$N$103,4,FALSE),""))</f>
        <v/>
      </c>
      <c r="G39" s="9" t="str">
        <f t="shared" si="1"/>
        <v/>
      </c>
      <c r="H39" s="4"/>
      <c r="I39" s="4"/>
    </row>
    <row r="40" spans="1:9" x14ac:dyDescent="0.25">
      <c r="A40" s="7"/>
      <c r="B40" s="4"/>
      <c r="C40" s="5"/>
      <c r="D40" s="9" t="str">
        <f>IF($B40="","",IFERROR(VLOOKUP($B40,Productos!$B$4:$N$103,5,FALSE),""))</f>
        <v/>
      </c>
      <c r="E40" s="9" t="str">
        <f t="shared" si="0"/>
        <v/>
      </c>
      <c r="F40" s="9" t="str">
        <f>IF($B40="","",IFERROR(VLOOKUP($B40,Productos!$B$4:$N$103,4,FALSE),""))</f>
        <v/>
      </c>
      <c r="G40" s="9" t="str">
        <f t="shared" si="1"/>
        <v/>
      </c>
      <c r="H40" s="4"/>
      <c r="I40" s="4"/>
    </row>
    <row r="41" spans="1:9" x14ac:dyDescent="0.25">
      <c r="A41" s="7"/>
      <c r="B41" s="4"/>
      <c r="C41" s="5"/>
      <c r="D41" s="9" t="str">
        <f>IF($B41="","",IFERROR(VLOOKUP($B41,Productos!$B$4:$N$103,5,FALSE),""))</f>
        <v/>
      </c>
      <c r="E41" s="9" t="str">
        <f t="shared" si="0"/>
        <v/>
      </c>
      <c r="F41" s="9" t="str">
        <f>IF($B41="","",IFERROR(VLOOKUP($B41,Productos!$B$4:$N$103,4,FALSE),""))</f>
        <v/>
      </c>
      <c r="G41" s="9" t="str">
        <f t="shared" si="1"/>
        <v/>
      </c>
      <c r="H41" s="4"/>
      <c r="I41" s="4"/>
    </row>
    <row r="42" spans="1:9" x14ac:dyDescent="0.25">
      <c r="A42" s="7"/>
      <c r="B42" s="4"/>
      <c r="C42" s="5"/>
      <c r="D42" s="9" t="str">
        <f>IF($B42="","",IFERROR(VLOOKUP($B42,Productos!$B$4:$N$103,5,FALSE),""))</f>
        <v/>
      </c>
      <c r="E42" s="9" t="str">
        <f t="shared" si="0"/>
        <v/>
      </c>
      <c r="F42" s="9" t="str">
        <f>IF($B42="","",IFERROR(VLOOKUP($B42,Productos!$B$4:$N$103,4,FALSE),""))</f>
        <v/>
      </c>
      <c r="G42" s="9" t="str">
        <f t="shared" si="1"/>
        <v/>
      </c>
      <c r="H42" s="4"/>
      <c r="I42" s="4"/>
    </row>
    <row r="43" spans="1:9" x14ac:dyDescent="0.25">
      <c r="A43" s="7"/>
      <c r="B43" s="4"/>
      <c r="C43" s="5"/>
      <c r="D43" s="9" t="str">
        <f>IF($B43="","",IFERROR(VLOOKUP($B43,Productos!$B$4:$N$103,5,FALSE),""))</f>
        <v/>
      </c>
      <c r="E43" s="9" t="str">
        <f t="shared" si="0"/>
        <v/>
      </c>
      <c r="F43" s="9" t="str">
        <f>IF($B43="","",IFERROR(VLOOKUP($B43,Productos!$B$4:$N$103,4,FALSE),""))</f>
        <v/>
      </c>
      <c r="G43" s="9" t="str">
        <f t="shared" si="1"/>
        <v/>
      </c>
      <c r="H43" s="4"/>
      <c r="I43" s="4"/>
    </row>
    <row r="44" spans="1:9" x14ac:dyDescent="0.25">
      <c r="A44" s="7"/>
      <c r="B44" s="4"/>
      <c r="C44" s="5"/>
      <c r="D44" s="9" t="str">
        <f>IF($B44="","",IFERROR(VLOOKUP($B44,Productos!$B$4:$N$103,5,FALSE),""))</f>
        <v/>
      </c>
      <c r="E44" s="9" t="str">
        <f t="shared" si="0"/>
        <v/>
      </c>
      <c r="F44" s="9" t="str">
        <f>IF($B44="","",IFERROR(VLOOKUP($B44,Productos!$B$4:$N$103,4,FALSE),""))</f>
        <v/>
      </c>
      <c r="G44" s="9" t="str">
        <f t="shared" si="1"/>
        <v/>
      </c>
      <c r="H44" s="4"/>
      <c r="I44" s="4"/>
    </row>
    <row r="45" spans="1:9" x14ac:dyDescent="0.25">
      <c r="A45" s="7"/>
      <c r="B45" s="4"/>
      <c r="C45" s="5"/>
      <c r="D45" s="9" t="str">
        <f>IF($B45="","",IFERROR(VLOOKUP($B45,Productos!$B$4:$N$103,5,FALSE),""))</f>
        <v/>
      </c>
      <c r="E45" s="9" t="str">
        <f t="shared" si="0"/>
        <v/>
      </c>
      <c r="F45" s="9" t="str">
        <f>IF($B45="","",IFERROR(VLOOKUP($B45,Productos!$B$4:$N$103,4,FALSE),""))</f>
        <v/>
      </c>
      <c r="G45" s="9" t="str">
        <f t="shared" si="1"/>
        <v/>
      </c>
      <c r="H45" s="4"/>
      <c r="I45" s="4"/>
    </row>
    <row r="46" spans="1:9" x14ac:dyDescent="0.25">
      <c r="A46" s="7"/>
      <c r="B46" s="4"/>
      <c r="C46" s="5"/>
      <c r="D46" s="9" t="str">
        <f>IF($B46="","",IFERROR(VLOOKUP($B46,Productos!$B$4:$N$103,5,FALSE),""))</f>
        <v/>
      </c>
      <c r="E46" s="9" t="str">
        <f t="shared" si="0"/>
        <v/>
      </c>
      <c r="F46" s="9" t="str">
        <f>IF($B46="","",IFERROR(VLOOKUP($B46,Productos!$B$4:$N$103,4,FALSE),""))</f>
        <v/>
      </c>
      <c r="G46" s="9" t="str">
        <f t="shared" si="1"/>
        <v/>
      </c>
      <c r="H46" s="4"/>
      <c r="I46" s="4"/>
    </row>
    <row r="47" spans="1:9" x14ac:dyDescent="0.25">
      <c r="A47" s="7"/>
      <c r="B47" s="4"/>
      <c r="C47" s="5"/>
      <c r="D47" s="9" t="str">
        <f>IF($B47="","",IFERROR(VLOOKUP($B47,Productos!$B$4:$N$103,5,FALSE),""))</f>
        <v/>
      </c>
      <c r="E47" s="9" t="str">
        <f t="shared" si="0"/>
        <v/>
      </c>
      <c r="F47" s="9" t="str">
        <f>IF($B47="","",IFERROR(VLOOKUP($B47,Productos!$B$4:$N$103,4,FALSE),""))</f>
        <v/>
      </c>
      <c r="G47" s="9" t="str">
        <f t="shared" si="1"/>
        <v/>
      </c>
      <c r="H47" s="4"/>
      <c r="I47" s="4"/>
    </row>
    <row r="48" spans="1:9" x14ac:dyDescent="0.25">
      <c r="A48" s="7"/>
      <c r="B48" s="4"/>
      <c r="C48" s="5"/>
      <c r="D48" s="9" t="str">
        <f>IF($B48="","",IFERROR(VLOOKUP($B48,Productos!$B$4:$N$103,5,FALSE),""))</f>
        <v/>
      </c>
      <c r="E48" s="9" t="str">
        <f t="shared" si="0"/>
        <v/>
      </c>
      <c r="F48" s="9" t="str">
        <f>IF($B48="","",IFERROR(VLOOKUP($B48,Productos!$B$4:$N$103,4,FALSE),""))</f>
        <v/>
      </c>
      <c r="G48" s="9" t="str">
        <f t="shared" si="1"/>
        <v/>
      </c>
      <c r="H48" s="4"/>
      <c r="I48" s="4"/>
    </row>
    <row r="49" spans="1:9" x14ac:dyDescent="0.25">
      <c r="A49" s="7"/>
      <c r="B49" s="4"/>
      <c r="C49" s="5"/>
      <c r="D49" s="9" t="str">
        <f>IF($B49="","",IFERROR(VLOOKUP($B49,Productos!$B$4:$N$103,5,FALSE),""))</f>
        <v/>
      </c>
      <c r="E49" s="9" t="str">
        <f t="shared" si="0"/>
        <v/>
      </c>
      <c r="F49" s="9" t="str">
        <f>IF($B49="","",IFERROR(VLOOKUP($B49,Productos!$B$4:$N$103,4,FALSE),""))</f>
        <v/>
      </c>
      <c r="G49" s="9" t="str">
        <f t="shared" si="1"/>
        <v/>
      </c>
      <c r="H49" s="4"/>
      <c r="I49" s="4"/>
    </row>
    <row r="50" spans="1:9" x14ac:dyDescent="0.25">
      <c r="A50" s="7"/>
      <c r="B50" s="4"/>
      <c r="C50" s="5"/>
      <c r="D50" s="9" t="str">
        <f>IF($B50="","",IFERROR(VLOOKUP($B50,Productos!$B$4:$N$103,5,FALSE),""))</f>
        <v/>
      </c>
      <c r="E50" s="9" t="str">
        <f t="shared" si="0"/>
        <v/>
      </c>
      <c r="F50" s="9" t="str">
        <f>IF($B50="","",IFERROR(VLOOKUP($B50,Productos!$B$4:$N$103,4,FALSE),""))</f>
        <v/>
      </c>
      <c r="G50" s="9" t="str">
        <f t="shared" si="1"/>
        <v/>
      </c>
      <c r="H50" s="4"/>
      <c r="I50" s="4"/>
    </row>
    <row r="51" spans="1:9" x14ac:dyDescent="0.25">
      <c r="A51" s="7"/>
      <c r="B51" s="4"/>
      <c r="C51" s="5"/>
      <c r="D51" s="9" t="str">
        <f>IF($B51="","",IFERROR(VLOOKUP($B51,Productos!$B$4:$N$103,5,FALSE),""))</f>
        <v/>
      </c>
      <c r="E51" s="9" t="str">
        <f t="shared" si="0"/>
        <v/>
      </c>
      <c r="F51" s="9" t="str">
        <f>IF($B51="","",IFERROR(VLOOKUP($B51,Productos!$B$4:$N$103,4,FALSE),""))</f>
        <v/>
      </c>
      <c r="G51" s="9" t="str">
        <f t="shared" si="1"/>
        <v/>
      </c>
      <c r="H51" s="4"/>
      <c r="I51" s="4"/>
    </row>
    <row r="52" spans="1:9" x14ac:dyDescent="0.25">
      <c r="A52" s="7"/>
      <c r="B52" s="4"/>
      <c r="C52" s="5"/>
      <c r="D52" s="9" t="str">
        <f>IF($B52="","",IFERROR(VLOOKUP($B52,Productos!$B$4:$N$103,5,FALSE),""))</f>
        <v/>
      </c>
      <c r="E52" s="9" t="str">
        <f t="shared" si="0"/>
        <v/>
      </c>
      <c r="F52" s="9" t="str">
        <f>IF($B52="","",IFERROR(VLOOKUP($B52,Productos!$B$4:$N$103,4,FALSE),""))</f>
        <v/>
      </c>
      <c r="G52" s="9" t="str">
        <f t="shared" si="1"/>
        <v/>
      </c>
      <c r="H52" s="4"/>
      <c r="I52" s="4"/>
    </row>
    <row r="53" spans="1:9" x14ac:dyDescent="0.25">
      <c r="A53" s="7"/>
      <c r="B53" s="4"/>
      <c r="C53" s="5"/>
      <c r="D53" s="9" t="str">
        <f>IF($B53="","",IFERROR(VLOOKUP($B53,Productos!$B$4:$N$103,5,FALSE),""))</f>
        <v/>
      </c>
      <c r="E53" s="9" t="str">
        <f t="shared" si="0"/>
        <v/>
      </c>
      <c r="F53" s="9" t="str">
        <f>IF($B53="","",IFERROR(VLOOKUP($B53,Productos!$B$4:$N$103,4,FALSE),""))</f>
        <v/>
      </c>
      <c r="G53" s="9" t="str">
        <f t="shared" si="1"/>
        <v/>
      </c>
      <c r="H53" s="4"/>
      <c r="I53" s="4"/>
    </row>
    <row r="54" spans="1:9" x14ac:dyDescent="0.25">
      <c r="A54" s="7"/>
      <c r="B54" s="4"/>
      <c r="C54" s="5"/>
      <c r="D54" s="9" t="str">
        <f>IF($B54="","",IFERROR(VLOOKUP($B54,Productos!$B$4:$N$103,5,FALSE),""))</f>
        <v/>
      </c>
      <c r="E54" s="9" t="str">
        <f t="shared" si="0"/>
        <v/>
      </c>
      <c r="F54" s="9" t="str">
        <f>IF($B54="","",IFERROR(VLOOKUP($B54,Productos!$B$4:$N$103,4,FALSE),""))</f>
        <v/>
      </c>
      <c r="G54" s="9" t="str">
        <f t="shared" si="1"/>
        <v/>
      </c>
      <c r="H54" s="4"/>
      <c r="I54" s="4"/>
    </row>
    <row r="55" spans="1:9" x14ac:dyDescent="0.25">
      <c r="A55" s="7"/>
      <c r="B55" s="4"/>
      <c r="C55" s="5"/>
      <c r="D55" s="9" t="str">
        <f>IF($B55="","",IFERROR(VLOOKUP($B55,Productos!$B$4:$N$103,5,FALSE),""))</f>
        <v/>
      </c>
      <c r="E55" s="9" t="str">
        <f t="shared" si="0"/>
        <v/>
      </c>
      <c r="F55" s="9" t="str">
        <f>IF($B55="","",IFERROR(VLOOKUP($B55,Productos!$B$4:$N$103,4,FALSE),""))</f>
        <v/>
      </c>
      <c r="G55" s="9" t="str">
        <f t="shared" si="1"/>
        <v/>
      </c>
      <c r="H55" s="4"/>
      <c r="I55" s="4"/>
    </row>
    <row r="56" spans="1:9" x14ac:dyDescent="0.25">
      <c r="A56" s="7"/>
      <c r="B56" s="4"/>
      <c r="C56" s="5"/>
      <c r="D56" s="9" t="str">
        <f>IF($B56="","",IFERROR(VLOOKUP($B56,Productos!$B$4:$N$103,5,FALSE),""))</f>
        <v/>
      </c>
      <c r="E56" s="9" t="str">
        <f t="shared" si="0"/>
        <v/>
      </c>
      <c r="F56" s="9" t="str">
        <f>IF($B56="","",IFERROR(VLOOKUP($B56,Productos!$B$4:$N$103,4,FALSE),""))</f>
        <v/>
      </c>
      <c r="G56" s="9" t="str">
        <f t="shared" si="1"/>
        <v/>
      </c>
      <c r="H56" s="4"/>
      <c r="I56" s="4"/>
    </row>
    <row r="57" spans="1:9" x14ac:dyDescent="0.25">
      <c r="A57" s="7"/>
      <c r="B57" s="4"/>
      <c r="C57" s="5"/>
      <c r="D57" s="9" t="str">
        <f>IF($B57="","",IFERROR(VLOOKUP($B57,Productos!$B$4:$N$103,5,FALSE),""))</f>
        <v/>
      </c>
      <c r="E57" s="9" t="str">
        <f t="shared" si="0"/>
        <v/>
      </c>
      <c r="F57" s="9" t="str">
        <f>IF($B57="","",IFERROR(VLOOKUP($B57,Productos!$B$4:$N$103,4,FALSE),""))</f>
        <v/>
      </c>
      <c r="G57" s="9" t="str">
        <f t="shared" si="1"/>
        <v/>
      </c>
      <c r="H57" s="4"/>
      <c r="I57" s="4"/>
    </row>
    <row r="58" spans="1:9" x14ac:dyDescent="0.25">
      <c r="A58" s="7"/>
      <c r="B58" s="4"/>
      <c r="C58" s="5"/>
      <c r="D58" s="9" t="str">
        <f>IF($B58="","",IFERROR(VLOOKUP($B58,Productos!$B$4:$N$103,5,FALSE),""))</f>
        <v/>
      </c>
      <c r="E58" s="9" t="str">
        <f t="shared" si="0"/>
        <v/>
      </c>
      <c r="F58" s="9" t="str">
        <f>IF($B58="","",IFERROR(VLOOKUP($B58,Productos!$B$4:$N$103,4,FALSE),""))</f>
        <v/>
      </c>
      <c r="G58" s="9" t="str">
        <f t="shared" si="1"/>
        <v/>
      </c>
      <c r="H58" s="4"/>
      <c r="I58" s="4"/>
    </row>
    <row r="59" spans="1:9" x14ac:dyDescent="0.25">
      <c r="A59" s="7"/>
      <c r="B59" s="4"/>
      <c r="C59" s="5"/>
      <c r="D59" s="9" t="str">
        <f>IF($B59="","",IFERROR(VLOOKUP($B59,Productos!$B$4:$N$103,5,FALSE),""))</f>
        <v/>
      </c>
      <c r="E59" s="9" t="str">
        <f t="shared" si="0"/>
        <v/>
      </c>
      <c r="F59" s="9" t="str">
        <f>IF($B59="","",IFERROR(VLOOKUP($B59,Productos!$B$4:$N$103,4,FALSE),""))</f>
        <v/>
      </c>
      <c r="G59" s="9" t="str">
        <f t="shared" si="1"/>
        <v/>
      </c>
      <c r="H59" s="4"/>
      <c r="I59" s="4"/>
    </row>
    <row r="60" spans="1:9" x14ac:dyDescent="0.25">
      <c r="A60" s="7"/>
      <c r="B60" s="4"/>
      <c r="C60" s="5"/>
      <c r="D60" s="9" t="str">
        <f>IF($B60="","",IFERROR(VLOOKUP($B60,Productos!$B$4:$N$103,5,FALSE),""))</f>
        <v/>
      </c>
      <c r="E60" s="9" t="str">
        <f t="shared" si="0"/>
        <v/>
      </c>
      <c r="F60" s="9" t="str">
        <f>IF($B60="","",IFERROR(VLOOKUP($B60,Productos!$B$4:$N$103,4,FALSE),""))</f>
        <v/>
      </c>
      <c r="G60" s="9" t="str">
        <f t="shared" si="1"/>
        <v/>
      </c>
      <c r="H60" s="4"/>
      <c r="I60" s="4"/>
    </row>
    <row r="61" spans="1:9" x14ac:dyDescent="0.25">
      <c r="A61" s="7"/>
      <c r="B61" s="4"/>
      <c r="C61" s="5"/>
      <c r="D61" s="9" t="str">
        <f>IF($B61="","",IFERROR(VLOOKUP($B61,Productos!$B$4:$N$103,5,FALSE),""))</f>
        <v/>
      </c>
      <c r="E61" s="9" t="str">
        <f t="shared" si="0"/>
        <v/>
      </c>
      <c r="F61" s="9" t="str">
        <f>IF($B61="","",IFERROR(VLOOKUP($B61,Productos!$B$4:$N$103,4,FALSE),""))</f>
        <v/>
      </c>
      <c r="G61" s="9" t="str">
        <f t="shared" si="1"/>
        <v/>
      </c>
      <c r="H61" s="4"/>
      <c r="I61" s="4"/>
    </row>
    <row r="62" spans="1:9" x14ac:dyDescent="0.25">
      <c r="A62" s="7"/>
      <c r="B62" s="4"/>
      <c r="C62" s="5"/>
      <c r="D62" s="9" t="str">
        <f>IF($B62="","",IFERROR(VLOOKUP($B62,Productos!$B$4:$N$103,5,FALSE),""))</f>
        <v/>
      </c>
      <c r="E62" s="9" t="str">
        <f t="shared" si="0"/>
        <v/>
      </c>
      <c r="F62" s="9" t="str">
        <f>IF($B62="","",IFERROR(VLOOKUP($B62,Productos!$B$4:$N$103,4,FALSE),""))</f>
        <v/>
      </c>
      <c r="G62" s="9" t="str">
        <f t="shared" si="1"/>
        <v/>
      </c>
      <c r="H62" s="4"/>
      <c r="I62" s="4"/>
    </row>
    <row r="63" spans="1:9" x14ac:dyDescent="0.25">
      <c r="A63" s="7"/>
      <c r="B63" s="4"/>
      <c r="C63" s="5"/>
      <c r="D63" s="9" t="str">
        <f>IF($B63="","",IFERROR(VLOOKUP($B63,Productos!$B$4:$N$103,5,FALSE),""))</f>
        <v/>
      </c>
      <c r="E63" s="9" t="str">
        <f t="shared" si="0"/>
        <v/>
      </c>
      <c r="F63" s="9" t="str">
        <f>IF($B63="","",IFERROR(VLOOKUP($B63,Productos!$B$4:$N$103,4,FALSE),""))</f>
        <v/>
      </c>
      <c r="G63" s="9" t="str">
        <f t="shared" si="1"/>
        <v/>
      </c>
      <c r="H63" s="4"/>
      <c r="I63" s="4"/>
    </row>
    <row r="64" spans="1:9" x14ac:dyDescent="0.25">
      <c r="A64" s="7"/>
      <c r="B64" s="4"/>
      <c r="C64" s="5"/>
      <c r="D64" s="9" t="str">
        <f>IF($B64="","",IFERROR(VLOOKUP($B64,Productos!$B$4:$N$103,5,FALSE),""))</f>
        <v/>
      </c>
      <c r="E64" s="9" t="str">
        <f t="shared" si="0"/>
        <v/>
      </c>
      <c r="F64" s="9" t="str">
        <f>IF($B64="","",IFERROR(VLOOKUP($B64,Productos!$B$4:$N$103,4,FALSE),""))</f>
        <v/>
      </c>
      <c r="G64" s="9" t="str">
        <f t="shared" si="1"/>
        <v/>
      </c>
      <c r="H64" s="4"/>
      <c r="I64" s="4"/>
    </row>
    <row r="65" spans="1:9" x14ac:dyDescent="0.25">
      <c r="A65" s="7"/>
      <c r="B65" s="4"/>
      <c r="C65" s="5"/>
      <c r="D65" s="9" t="str">
        <f>IF($B65="","",IFERROR(VLOOKUP($B65,Productos!$B$4:$N$103,5,FALSE),""))</f>
        <v/>
      </c>
      <c r="E65" s="9" t="str">
        <f t="shared" si="0"/>
        <v/>
      </c>
      <c r="F65" s="9" t="str">
        <f>IF($B65="","",IFERROR(VLOOKUP($B65,Productos!$B$4:$N$103,4,FALSE),""))</f>
        <v/>
      </c>
      <c r="G65" s="9" t="str">
        <f t="shared" si="1"/>
        <v/>
      </c>
      <c r="H65" s="4"/>
      <c r="I65" s="4"/>
    </row>
    <row r="66" spans="1:9" x14ac:dyDescent="0.25">
      <c r="A66" s="7"/>
      <c r="B66" s="4"/>
      <c r="C66" s="5"/>
      <c r="D66" s="9" t="str">
        <f>IF($B66="","",IFERROR(VLOOKUP($B66,Productos!$B$4:$N$103,5,FALSE),""))</f>
        <v/>
      </c>
      <c r="E66" s="9" t="str">
        <f t="shared" si="0"/>
        <v/>
      </c>
      <c r="F66" s="9" t="str">
        <f>IF($B66="","",IFERROR(VLOOKUP($B66,Productos!$B$4:$N$103,4,FALSE),""))</f>
        <v/>
      </c>
      <c r="G66" s="9" t="str">
        <f t="shared" si="1"/>
        <v/>
      </c>
      <c r="H66" s="4"/>
      <c r="I66" s="4"/>
    </row>
    <row r="67" spans="1:9" x14ac:dyDescent="0.25">
      <c r="A67" s="7"/>
      <c r="B67" s="4"/>
      <c r="C67" s="5"/>
      <c r="D67" s="9" t="str">
        <f>IF($B67="","",IFERROR(VLOOKUP($B67,Productos!$B$4:$N$103,5,FALSE),""))</f>
        <v/>
      </c>
      <c r="E67" s="9" t="str">
        <f t="shared" si="0"/>
        <v/>
      </c>
      <c r="F67" s="9" t="str">
        <f>IF($B67="","",IFERROR(VLOOKUP($B67,Productos!$B$4:$N$103,4,FALSE),""))</f>
        <v/>
      </c>
      <c r="G67" s="9" t="str">
        <f t="shared" si="1"/>
        <v/>
      </c>
      <c r="H67" s="4"/>
      <c r="I67" s="4"/>
    </row>
    <row r="68" spans="1:9" x14ac:dyDescent="0.25">
      <c r="A68" s="7"/>
      <c r="B68" s="4"/>
      <c r="C68" s="5"/>
      <c r="D68" s="9" t="str">
        <f>IF($B68="","",IFERROR(VLOOKUP($B68,Productos!$B$4:$N$103,5,FALSE),""))</f>
        <v/>
      </c>
      <c r="E68" s="9" t="str">
        <f t="shared" ref="E68:E131" si="2">IF(OR($B68="",$C68=""),"",$C68*$D68)</f>
        <v/>
      </c>
      <c r="F68" s="9" t="str">
        <f>IF($B68="","",IFERROR(VLOOKUP($B68,Productos!$B$4:$N$103,4,FALSE),""))</f>
        <v/>
      </c>
      <c r="G68" s="9" t="str">
        <f t="shared" ref="G68:G131" si="3">IF($B68="","",($D68-$F68)*$C68)</f>
        <v/>
      </c>
      <c r="H68" s="4"/>
      <c r="I68" s="4"/>
    </row>
    <row r="69" spans="1:9" x14ac:dyDescent="0.25">
      <c r="A69" s="7"/>
      <c r="B69" s="4"/>
      <c r="C69" s="5"/>
      <c r="D69" s="9" t="str">
        <f>IF($B69="","",IFERROR(VLOOKUP($B69,Productos!$B$4:$N$103,5,FALSE),""))</f>
        <v/>
      </c>
      <c r="E69" s="9" t="str">
        <f t="shared" si="2"/>
        <v/>
      </c>
      <c r="F69" s="9" t="str">
        <f>IF($B69="","",IFERROR(VLOOKUP($B69,Productos!$B$4:$N$103,4,FALSE),""))</f>
        <v/>
      </c>
      <c r="G69" s="9" t="str">
        <f t="shared" si="3"/>
        <v/>
      </c>
      <c r="H69" s="4"/>
      <c r="I69" s="4"/>
    </row>
    <row r="70" spans="1:9" x14ac:dyDescent="0.25">
      <c r="A70" s="7"/>
      <c r="B70" s="4"/>
      <c r="C70" s="5"/>
      <c r="D70" s="9" t="str">
        <f>IF($B70="","",IFERROR(VLOOKUP($B70,Productos!$B$4:$N$103,5,FALSE),""))</f>
        <v/>
      </c>
      <c r="E70" s="9" t="str">
        <f t="shared" si="2"/>
        <v/>
      </c>
      <c r="F70" s="9" t="str">
        <f>IF($B70="","",IFERROR(VLOOKUP($B70,Productos!$B$4:$N$103,4,FALSE),""))</f>
        <v/>
      </c>
      <c r="G70" s="9" t="str">
        <f t="shared" si="3"/>
        <v/>
      </c>
      <c r="H70" s="4"/>
      <c r="I70" s="4"/>
    </row>
    <row r="71" spans="1:9" x14ac:dyDescent="0.25">
      <c r="A71" s="7"/>
      <c r="B71" s="4"/>
      <c r="C71" s="5"/>
      <c r="D71" s="9" t="str">
        <f>IF($B71="","",IFERROR(VLOOKUP($B71,Productos!$B$4:$N$103,5,FALSE),""))</f>
        <v/>
      </c>
      <c r="E71" s="9" t="str">
        <f t="shared" si="2"/>
        <v/>
      </c>
      <c r="F71" s="9" t="str">
        <f>IF($B71="","",IFERROR(VLOOKUP($B71,Productos!$B$4:$N$103,4,FALSE),""))</f>
        <v/>
      </c>
      <c r="G71" s="9" t="str">
        <f t="shared" si="3"/>
        <v/>
      </c>
      <c r="H71" s="4"/>
      <c r="I71" s="4"/>
    </row>
    <row r="72" spans="1:9" x14ac:dyDescent="0.25">
      <c r="A72" s="7"/>
      <c r="B72" s="4"/>
      <c r="C72" s="5"/>
      <c r="D72" s="9" t="str">
        <f>IF($B72="","",IFERROR(VLOOKUP($B72,Productos!$B$4:$N$103,5,FALSE),""))</f>
        <v/>
      </c>
      <c r="E72" s="9" t="str">
        <f t="shared" si="2"/>
        <v/>
      </c>
      <c r="F72" s="9" t="str">
        <f>IF($B72="","",IFERROR(VLOOKUP($B72,Productos!$B$4:$N$103,4,FALSE),""))</f>
        <v/>
      </c>
      <c r="G72" s="9" t="str">
        <f t="shared" si="3"/>
        <v/>
      </c>
      <c r="H72" s="4"/>
      <c r="I72" s="4"/>
    </row>
    <row r="73" spans="1:9" x14ac:dyDescent="0.25">
      <c r="A73" s="7"/>
      <c r="B73" s="4"/>
      <c r="C73" s="5"/>
      <c r="D73" s="9" t="str">
        <f>IF($B73="","",IFERROR(VLOOKUP($B73,Productos!$B$4:$N$103,5,FALSE),""))</f>
        <v/>
      </c>
      <c r="E73" s="9" t="str">
        <f t="shared" si="2"/>
        <v/>
      </c>
      <c r="F73" s="9" t="str">
        <f>IF($B73="","",IFERROR(VLOOKUP($B73,Productos!$B$4:$N$103,4,FALSE),""))</f>
        <v/>
      </c>
      <c r="G73" s="9" t="str">
        <f t="shared" si="3"/>
        <v/>
      </c>
      <c r="H73" s="4"/>
      <c r="I73" s="4"/>
    </row>
    <row r="74" spans="1:9" x14ac:dyDescent="0.25">
      <c r="A74" s="7"/>
      <c r="B74" s="4"/>
      <c r="C74" s="5"/>
      <c r="D74" s="9" t="str">
        <f>IF($B74="","",IFERROR(VLOOKUP($B74,Productos!$B$4:$N$103,5,FALSE),""))</f>
        <v/>
      </c>
      <c r="E74" s="9" t="str">
        <f t="shared" si="2"/>
        <v/>
      </c>
      <c r="F74" s="9" t="str">
        <f>IF($B74="","",IFERROR(VLOOKUP($B74,Productos!$B$4:$N$103,4,FALSE),""))</f>
        <v/>
      </c>
      <c r="G74" s="9" t="str">
        <f t="shared" si="3"/>
        <v/>
      </c>
      <c r="H74" s="4"/>
      <c r="I74" s="4"/>
    </row>
    <row r="75" spans="1:9" x14ac:dyDescent="0.25">
      <c r="A75" s="7"/>
      <c r="B75" s="4"/>
      <c r="C75" s="5"/>
      <c r="D75" s="9" t="str">
        <f>IF($B75="","",IFERROR(VLOOKUP($B75,Productos!$B$4:$N$103,5,FALSE),""))</f>
        <v/>
      </c>
      <c r="E75" s="9" t="str">
        <f t="shared" si="2"/>
        <v/>
      </c>
      <c r="F75" s="9" t="str">
        <f>IF($B75="","",IFERROR(VLOOKUP($B75,Productos!$B$4:$N$103,4,FALSE),""))</f>
        <v/>
      </c>
      <c r="G75" s="9" t="str">
        <f t="shared" si="3"/>
        <v/>
      </c>
      <c r="H75" s="4"/>
      <c r="I75" s="4"/>
    </row>
    <row r="76" spans="1:9" x14ac:dyDescent="0.25">
      <c r="A76" s="7"/>
      <c r="B76" s="4"/>
      <c r="C76" s="5"/>
      <c r="D76" s="9" t="str">
        <f>IF($B76="","",IFERROR(VLOOKUP($B76,Productos!$B$4:$N$103,5,FALSE),""))</f>
        <v/>
      </c>
      <c r="E76" s="9" t="str">
        <f t="shared" si="2"/>
        <v/>
      </c>
      <c r="F76" s="9" t="str">
        <f>IF($B76="","",IFERROR(VLOOKUP($B76,Productos!$B$4:$N$103,4,FALSE),""))</f>
        <v/>
      </c>
      <c r="G76" s="9" t="str">
        <f t="shared" si="3"/>
        <v/>
      </c>
      <c r="H76" s="4"/>
      <c r="I76" s="4"/>
    </row>
    <row r="77" spans="1:9" x14ac:dyDescent="0.25">
      <c r="A77" s="7"/>
      <c r="B77" s="4"/>
      <c r="C77" s="5"/>
      <c r="D77" s="9" t="str">
        <f>IF($B77="","",IFERROR(VLOOKUP($B77,Productos!$B$4:$N$103,5,FALSE),""))</f>
        <v/>
      </c>
      <c r="E77" s="9" t="str">
        <f t="shared" si="2"/>
        <v/>
      </c>
      <c r="F77" s="9" t="str">
        <f>IF($B77="","",IFERROR(VLOOKUP($B77,Productos!$B$4:$N$103,4,FALSE),""))</f>
        <v/>
      </c>
      <c r="G77" s="9" t="str">
        <f t="shared" si="3"/>
        <v/>
      </c>
      <c r="H77" s="4"/>
      <c r="I77" s="4"/>
    </row>
    <row r="78" spans="1:9" x14ac:dyDescent="0.25">
      <c r="A78" s="7"/>
      <c r="B78" s="4"/>
      <c r="C78" s="5"/>
      <c r="D78" s="9" t="str">
        <f>IF($B78="","",IFERROR(VLOOKUP($B78,Productos!$B$4:$N$103,5,FALSE),""))</f>
        <v/>
      </c>
      <c r="E78" s="9" t="str">
        <f t="shared" si="2"/>
        <v/>
      </c>
      <c r="F78" s="9" t="str">
        <f>IF($B78="","",IFERROR(VLOOKUP($B78,Productos!$B$4:$N$103,4,FALSE),""))</f>
        <v/>
      </c>
      <c r="G78" s="9" t="str">
        <f t="shared" si="3"/>
        <v/>
      </c>
      <c r="H78" s="4"/>
      <c r="I78" s="4"/>
    </row>
    <row r="79" spans="1:9" x14ac:dyDescent="0.25">
      <c r="A79" s="7"/>
      <c r="B79" s="4"/>
      <c r="C79" s="5"/>
      <c r="D79" s="9" t="str">
        <f>IF($B79="","",IFERROR(VLOOKUP($B79,Productos!$B$4:$N$103,5,FALSE),""))</f>
        <v/>
      </c>
      <c r="E79" s="9" t="str">
        <f t="shared" si="2"/>
        <v/>
      </c>
      <c r="F79" s="9" t="str">
        <f>IF($B79="","",IFERROR(VLOOKUP($B79,Productos!$B$4:$N$103,4,FALSE),""))</f>
        <v/>
      </c>
      <c r="G79" s="9" t="str">
        <f t="shared" si="3"/>
        <v/>
      </c>
      <c r="H79" s="4"/>
      <c r="I79" s="4"/>
    </row>
    <row r="80" spans="1:9" x14ac:dyDescent="0.25">
      <c r="A80" s="7"/>
      <c r="B80" s="4"/>
      <c r="C80" s="5"/>
      <c r="D80" s="9" t="str">
        <f>IF($B80="","",IFERROR(VLOOKUP($B80,Productos!$B$4:$N$103,5,FALSE),""))</f>
        <v/>
      </c>
      <c r="E80" s="9" t="str">
        <f t="shared" si="2"/>
        <v/>
      </c>
      <c r="F80" s="9" t="str">
        <f>IF($B80="","",IFERROR(VLOOKUP($B80,Productos!$B$4:$N$103,4,FALSE),""))</f>
        <v/>
      </c>
      <c r="G80" s="9" t="str">
        <f t="shared" si="3"/>
        <v/>
      </c>
      <c r="H80" s="4"/>
      <c r="I80" s="4"/>
    </row>
    <row r="81" spans="1:9" x14ac:dyDescent="0.25">
      <c r="A81" s="7"/>
      <c r="B81" s="4"/>
      <c r="C81" s="5"/>
      <c r="D81" s="9" t="str">
        <f>IF($B81="","",IFERROR(VLOOKUP($B81,Productos!$B$4:$N$103,5,FALSE),""))</f>
        <v/>
      </c>
      <c r="E81" s="9" t="str">
        <f t="shared" si="2"/>
        <v/>
      </c>
      <c r="F81" s="9" t="str">
        <f>IF($B81="","",IFERROR(VLOOKUP($B81,Productos!$B$4:$N$103,4,FALSE),""))</f>
        <v/>
      </c>
      <c r="G81" s="9" t="str">
        <f t="shared" si="3"/>
        <v/>
      </c>
      <c r="H81" s="4"/>
      <c r="I81" s="4"/>
    </row>
    <row r="82" spans="1:9" x14ac:dyDescent="0.25">
      <c r="A82" s="7"/>
      <c r="B82" s="4"/>
      <c r="C82" s="5"/>
      <c r="D82" s="9" t="str">
        <f>IF($B82="","",IFERROR(VLOOKUP($B82,Productos!$B$4:$N$103,5,FALSE),""))</f>
        <v/>
      </c>
      <c r="E82" s="9" t="str">
        <f t="shared" si="2"/>
        <v/>
      </c>
      <c r="F82" s="9" t="str">
        <f>IF($B82="","",IFERROR(VLOOKUP($B82,Productos!$B$4:$N$103,4,FALSE),""))</f>
        <v/>
      </c>
      <c r="G82" s="9" t="str">
        <f t="shared" si="3"/>
        <v/>
      </c>
      <c r="H82" s="4"/>
      <c r="I82" s="4"/>
    </row>
    <row r="83" spans="1:9" x14ac:dyDescent="0.25">
      <c r="A83" s="7"/>
      <c r="B83" s="4"/>
      <c r="C83" s="5"/>
      <c r="D83" s="9" t="str">
        <f>IF($B83="","",IFERROR(VLOOKUP($B83,Productos!$B$4:$N$103,5,FALSE),""))</f>
        <v/>
      </c>
      <c r="E83" s="9" t="str">
        <f t="shared" si="2"/>
        <v/>
      </c>
      <c r="F83" s="9" t="str">
        <f>IF($B83="","",IFERROR(VLOOKUP($B83,Productos!$B$4:$N$103,4,FALSE),""))</f>
        <v/>
      </c>
      <c r="G83" s="9" t="str">
        <f t="shared" si="3"/>
        <v/>
      </c>
      <c r="H83" s="4"/>
      <c r="I83" s="4"/>
    </row>
    <row r="84" spans="1:9" x14ac:dyDescent="0.25">
      <c r="A84" s="7"/>
      <c r="B84" s="4"/>
      <c r="C84" s="5"/>
      <c r="D84" s="9" t="str">
        <f>IF($B84="","",IFERROR(VLOOKUP($B84,Productos!$B$4:$N$103,5,FALSE),""))</f>
        <v/>
      </c>
      <c r="E84" s="9" t="str">
        <f t="shared" si="2"/>
        <v/>
      </c>
      <c r="F84" s="9" t="str">
        <f>IF($B84="","",IFERROR(VLOOKUP($B84,Productos!$B$4:$N$103,4,FALSE),""))</f>
        <v/>
      </c>
      <c r="G84" s="9" t="str">
        <f t="shared" si="3"/>
        <v/>
      </c>
      <c r="H84" s="4"/>
      <c r="I84" s="4"/>
    </row>
    <row r="85" spans="1:9" x14ac:dyDescent="0.25">
      <c r="A85" s="7"/>
      <c r="B85" s="4"/>
      <c r="C85" s="5"/>
      <c r="D85" s="9" t="str">
        <f>IF($B85="","",IFERROR(VLOOKUP($B85,Productos!$B$4:$N$103,5,FALSE),""))</f>
        <v/>
      </c>
      <c r="E85" s="9" t="str">
        <f t="shared" si="2"/>
        <v/>
      </c>
      <c r="F85" s="9" t="str">
        <f>IF($B85="","",IFERROR(VLOOKUP($B85,Productos!$B$4:$N$103,4,FALSE),""))</f>
        <v/>
      </c>
      <c r="G85" s="9" t="str">
        <f t="shared" si="3"/>
        <v/>
      </c>
      <c r="H85" s="4"/>
      <c r="I85" s="4"/>
    </row>
    <row r="86" spans="1:9" x14ac:dyDescent="0.25">
      <c r="A86" s="7"/>
      <c r="B86" s="4"/>
      <c r="C86" s="5"/>
      <c r="D86" s="9" t="str">
        <f>IF($B86="","",IFERROR(VLOOKUP($B86,Productos!$B$4:$N$103,5,FALSE),""))</f>
        <v/>
      </c>
      <c r="E86" s="9" t="str">
        <f t="shared" si="2"/>
        <v/>
      </c>
      <c r="F86" s="9" t="str">
        <f>IF($B86="","",IFERROR(VLOOKUP($B86,Productos!$B$4:$N$103,4,FALSE),""))</f>
        <v/>
      </c>
      <c r="G86" s="9" t="str">
        <f t="shared" si="3"/>
        <v/>
      </c>
      <c r="H86" s="4"/>
      <c r="I86" s="4"/>
    </row>
    <row r="87" spans="1:9" x14ac:dyDescent="0.25">
      <c r="A87" s="7"/>
      <c r="B87" s="4"/>
      <c r="C87" s="5"/>
      <c r="D87" s="9" t="str">
        <f>IF($B87="","",IFERROR(VLOOKUP($B87,Productos!$B$4:$N$103,5,FALSE),""))</f>
        <v/>
      </c>
      <c r="E87" s="9" t="str">
        <f t="shared" si="2"/>
        <v/>
      </c>
      <c r="F87" s="9" t="str">
        <f>IF($B87="","",IFERROR(VLOOKUP($B87,Productos!$B$4:$N$103,4,FALSE),""))</f>
        <v/>
      </c>
      <c r="G87" s="9" t="str">
        <f t="shared" si="3"/>
        <v/>
      </c>
      <c r="H87" s="4"/>
      <c r="I87" s="4"/>
    </row>
    <row r="88" spans="1:9" x14ac:dyDescent="0.25">
      <c r="A88" s="7"/>
      <c r="B88" s="4"/>
      <c r="C88" s="5"/>
      <c r="D88" s="9" t="str">
        <f>IF($B88="","",IFERROR(VLOOKUP($B88,Productos!$B$4:$N$103,5,FALSE),""))</f>
        <v/>
      </c>
      <c r="E88" s="9" t="str">
        <f t="shared" si="2"/>
        <v/>
      </c>
      <c r="F88" s="9" t="str">
        <f>IF($B88="","",IFERROR(VLOOKUP($B88,Productos!$B$4:$N$103,4,FALSE),""))</f>
        <v/>
      </c>
      <c r="G88" s="9" t="str">
        <f t="shared" si="3"/>
        <v/>
      </c>
      <c r="H88" s="4"/>
      <c r="I88" s="4"/>
    </row>
    <row r="89" spans="1:9" x14ac:dyDescent="0.25">
      <c r="A89" s="7"/>
      <c r="B89" s="4"/>
      <c r="C89" s="5"/>
      <c r="D89" s="9" t="str">
        <f>IF($B89="","",IFERROR(VLOOKUP($B89,Productos!$B$4:$N$103,5,FALSE),""))</f>
        <v/>
      </c>
      <c r="E89" s="9" t="str">
        <f t="shared" si="2"/>
        <v/>
      </c>
      <c r="F89" s="9" t="str">
        <f>IF($B89="","",IFERROR(VLOOKUP($B89,Productos!$B$4:$N$103,4,FALSE),""))</f>
        <v/>
      </c>
      <c r="G89" s="9" t="str">
        <f t="shared" si="3"/>
        <v/>
      </c>
      <c r="H89" s="4"/>
      <c r="I89" s="4"/>
    </row>
    <row r="90" spans="1:9" x14ac:dyDescent="0.25">
      <c r="A90" s="7"/>
      <c r="B90" s="4"/>
      <c r="C90" s="5"/>
      <c r="D90" s="9" t="str">
        <f>IF($B90="","",IFERROR(VLOOKUP($B90,Productos!$B$4:$N$103,5,FALSE),""))</f>
        <v/>
      </c>
      <c r="E90" s="9" t="str">
        <f t="shared" si="2"/>
        <v/>
      </c>
      <c r="F90" s="9" t="str">
        <f>IF($B90="","",IFERROR(VLOOKUP($B90,Productos!$B$4:$N$103,4,FALSE),""))</f>
        <v/>
      </c>
      <c r="G90" s="9" t="str">
        <f t="shared" si="3"/>
        <v/>
      </c>
      <c r="H90" s="4"/>
      <c r="I90" s="4"/>
    </row>
    <row r="91" spans="1:9" x14ac:dyDescent="0.25">
      <c r="A91" s="7"/>
      <c r="B91" s="4"/>
      <c r="C91" s="5"/>
      <c r="D91" s="9" t="str">
        <f>IF($B91="","",IFERROR(VLOOKUP($B91,Productos!$B$4:$N$103,5,FALSE),""))</f>
        <v/>
      </c>
      <c r="E91" s="9" t="str">
        <f t="shared" si="2"/>
        <v/>
      </c>
      <c r="F91" s="9" t="str">
        <f>IF($B91="","",IFERROR(VLOOKUP($B91,Productos!$B$4:$N$103,4,FALSE),""))</f>
        <v/>
      </c>
      <c r="G91" s="9" t="str">
        <f t="shared" si="3"/>
        <v/>
      </c>
      <c r="H91" s="4"/>
      <c r="I91" s="4"/>
    </row>
    <row r="92" spans="1:9" x14ac:dyDescent="0.25">
      <c r="A92" s="7"/>
      <c r="B92" s="4"/>
      <c r="C92" s="5"/>
      <c r="D92" s="9" t="str">
        <f>IF($B92="","",IFERROR(VLOOKUP($B92,Productos!$B$4:$N$103,5,FALSE),""))</f>
        <v/>
      </c>
      <c r="E92" s="9" t="str">
        <f t="shared" si="2"/>
        <v/>
      </c>
      <c r="F92" s="9" t="str">
        <f>IF($B92="","",IFERROR(VLOOKUP($B92,Productos!$B$4:$N$103,4,FALSE),""))</f>
        <v/>
      </c>
      <c r="G92" s="9" t="str">
        <f t="shared" si="3"/>
        <v/>
      </c>
      <c r="H92" s="4"/>
      <c r="I92" s="4"/>
    </row>
    <row r="93" spans="1:9" x14ac:dyDescent="0.25">
      <c r="A93" s="7"/>
      <c r="B93" s="4"/>
      <c r="C93" s="5"/>
      <c r="D93" s="9" t="str">
        <f>IF($B93="","",IFERROR(VLOOKUP($B93,Productos!$B$4:$N$103,5,FALSE),""))</f>
        <v/>
      </c>
      <c r="E93" s="9" t="str">
        <f t="shared" si="2"/>
        <v/>
      </c>
      <c r="F93" s="9" t="str">
        <f>IF($B93="","",IFERROR(VLOOKUP($B93,Productos!$B$4:$N$103,4,FALSE),""))</f>
        <v/>
      </c>
      <c r="G93" s="9" t="str">
        <f t="shared" si="3"/>
        <v/>
      </c>
      <c r="H93" s="4"/>
      <c r="I93" s="4"/>
    </row>
    <row r="94" spans="1:9" x14ac:dyDescent="0.25">
      <c r="A94" s="7"/>
      <c r="B94" s="4"/>
      <c r="C94" s="5"/>
      <c r="D94" s="9" t="str">
        <f>IF($B94="","",IFERROR(VLOOKUP($B94,Productos!$B$4:$N$103,5,FALSE),""))</f>
        <v/>
      </c>
      <c r="E94" s="9" t="str">
        <f t="shared" si="2"/>
        <v/>
      </c>
      <c r="F94" s="9" t="str">
        <f>IF($B94="","",IFERROR(VLOOKUP($B94,Productos!$B$4:$N$103,4,FALSE),""))</f>
        <v/>
      </c>
      <c r="G94" s="9" t="str">
        <f t="shared" si="3"/>
        <v/>
      </c>
      <c r="H94" s="4"/>
      <c r="I94" s="4"/>
    </row>
    <row r="95" spans="1:9" x14ac:dyDescent="0.25">
      <c r="A95" s="7"/>
      <c r="B95" s="4"/>
      <c r="C95" s="5"/>
      <c r="D95" s="9" t="str">
        <f>IF($B95="","",IFERROR(VLOOKUP($B95,Productos!$B$4:$N$103,5,FALSE),""))</f>
        <v/>
      </c>
      <c r="E95" s="9" t="str">
        <f t="shared" si="2"/>
        <v/>
      </c>
      <c r="F95" s="9" t="str">
        <f>IF($B95="","",IFERROR(VLOOKUP($B95,Productos!$B$4:$N$103,4,FALSE),""))</f>
        <v/>
      </c>
      <c r="G95" s="9" t="str">
        <f t="shared" si="3"/>
        <v/>
      </c>
      <c r="H95" s="4"/>
      <c r="I95" s="4"/>
    </row>
    <row r="96" spans="1:9" x14ac:dyDescent="0.25">
      <c r="A96" s="7"/>
      <c r="B96" s="4"/>
      <c r="C96" s="5"/>
      <c r="D96" s="9" t="str">
        <f>IF($B96="","",IFERROR(VLOOKUP($B96,Productos!$B$4:$N$103,5,FALSE),""))</f>
        <v/>
      </c>
      <c r="E96" s="9" t="str">
        <f t="shared" si="2"/>
        <v/>
      </c>
      <c r="F96" s="9" t="str">
        <f>IF($B96="","",IFERROR(VLOOKUP($B96,Productos!$B$4:$N$103,4,FALSE),""))</f>
        <v/>
      </c>
      <c r="G96" s="9" t="str">
        <f t="shared" si="3"/>
        <v/>
      </c>
      <c r="H96" s="4"/>
      <c r="I96" s="4"/>
    </row>
    <row r="97" spans="1:9" x14ac:dyDescent="0.25">
      <c r="A97" s="7"/>
      <c r="B97" s="4"/>
      <c r="C97" s="5"/>
      <c r="D97" s="9" t="str">
        <f>IF($B97="","",IFERROR(VLOOKUP($B97,Productos!$B$4:$N$103,5,FALSE),""))</f>
        <v/>
      </c>
      <c r="E97" s="9" t="str">
        <f t="shared" si="2"/>
        <v/>
      </c>
      <c r="F97" s="9" t="str">
        <f>IF($B97="","",IFERROR(VLOOKUP($B97,Productos!$B$4:$N$103,4,FALSE),""))</f>
        <v/>
      </c>
      <c r="G97" s="9" t="str">
        <f t="shared" si="3"/>
        <v/>
      </c>
      <c r="H97" s="4"/>
      <c r="I97" s="4"/>
    </row>
    <row r="98" spans="1:9" x14ac:dyDescent="0.25">
      <c r="A98" s="7"/>
      <c r="B98" s="4"/>
      <c r="C98" s="5"/>
      <c r="D98" s="9" t="str">
        <f>IF($B98="","",IFERROR(VLOOKUP($B98,Productos!$B$4:$N$103,5,FALSE),""))</f>
        <v/>
      </c>
      <c r="E98" s="9" t="str">
        <f t="shared" si="2"/>
        <v/>
      </c>
      <c r="F98" s="9" t="str">
        <f>IF($B98="","",IFERROR(VLOOKUP($B98,Productos!$B$4:$N$103,4,FALSE),""))</f>
        <v/>
      </c>
      <c r="G98" s="9" t="str">
        <f t="shared" si="3"/>
        <v/>
      </c>
      <c r="H98" s="4"/>
      <c r="I98" s="4"/>
    </row>
    <row r="99" spans="1:9" x14ac:dyDescent="0.25">
      <c r="A99" s="7"/>
      <c r="B99" s="4"/>
      <c r="C99" s="5"/>
      <c r="D99" s="9" t="str">
        <f>IF($B99="","",IFERROR(VLOOKUP($B99,Productos!$B$4:$N$103,5,FALSE),""))</f>
        <v/>
      </c>
      <c r="E99" s="9" t="str">
        <f t="shared" si="2"/>
        <v/>
      </c>
      <c r="F99" s="9" t="str">
        <f>IF($B99="","",IFERROR(VLOOKUP($B99,Productos!$B$4:$N$103,4,FALSE),""))</f>
        <v/>
      </c>
      <c r="G99" s="9" t="str">
        <f t="shared" si="3"/>
        <v/>
      </c>
      <c r="H99" s="4"/>
      <c r="I99" s="4"/>
    </row>
    <row r="100" spans="1:9" x14ac:dyDescent="0.25">
      <c r="A100" s="7"/>
      <c r="B100" s="4"/>
      <c r="C100" s="5"/>
      <c r="D100" s="9" t="str">
        <f>IF($B100="","",IFERROR(VLOOKUP($B100,Productos!$B$4:$N$103,5,FALSE),""))</f>
        <v/>
      </c>
      <c r="E100" s="9" t="str">
        <f t="shared" si="2"/>
        <v/>
      </c>
      <c r="F100" s="9" t="str">
        <f>IF($B100="","",IFERROR(VLOOKUP($B100,Productos!$B$4:$N$103,4,FALSE),""))</f>
        <v/>
      </c>
      <c r="G100" s="9" t="str">
        <f t="shared" si="3"/>
        <v/>
      </c>
      <c r="H100" s="4"/>
      <c r="I100" s="4"/>
    </row>
    <row r="101" spans="1:9" x14ac:dyDescent="0.25">
      <c r="A101" s="7"/>
      <c r="B101" s="4"/>
      <c r="C101" s="5"/>
      <c r="D101" s="9" t="str">
        <f>IF($B101="","",IFERROR(VLOOKUP($B101,Productos!$B$4:$N$103,5,FALSE),""))</f>
        <v/>
      </c>
      <c r="E101" s="9" t="str">
        <f t="shared" si="2"/>
        <v/>
      </c>
      <c r="F101" s="9" t="str">
        <f>IF($B101="","",IFERROR(VLOOKUP($B101,Productos!$B$4:$N$103,4,FALSE),""))</f>
        <v/>
      </c>
      <c r="G101" s="9" t="str">
        <f t="shared" si="3"/>
        <v/>
      </c>
      <c r="H101" s="4"/>
      <c r="I101" s="4"/>
    </row>
    <row r="102" spans="1:9" x14ac:dyDescent="0.25">
      <c r="A102" s="7"/>
      <c r="B102" s="4"/>
      <c r="C102" s="5"/>
      <c r="D102" s="9" t="str">
        <f>IF($B102="","",IFERROR(VLOOKUP($B102,Productos!$B$4:$N$103,5,FALSE),""))</f>
        <v/>
      </c>
      <c r="E102" s="9" t="str">
        <f t="shared" si="2"/>
        <v/>
      </c>
      <c r="F102" s="9" t="str">
        <f>IF($B102="","",IFERROR(VLOOKUP($B102,Productos!$B$4:$N$103,4,FALSE),""))</f>
        <v/>
      </c>
      <c r="G102" s="9" t="str">
        <f t="shared" si="3"/>
        <v/>
      </c>
      <c r="H102" s="4"/>
      <c r="I102" s="4"/>
    </row>
    <row r="103" spans="1:9" x14ac:dyDescent="0.25">
      <c r="A103" s="7"/>
      <c r="B103" s="4"/>
      <c r="C103" s="5"/>
      <c r="D103" s="9" t="str">
        <f>IF($B103="","",IFERROR(VLOOKUP($B103,Productos!$B$4:$N$103,5,FALSE),""))</f>
        <v/>
      </c>
      <c r="E103" s="9" t="str">
        <f t="shared" si="2"/>
        <v/>
      </c>
      <c r="F103" s="9" t="str">
        <f>IF($B103="","",IFERROR(VLOOKUP($B103,Productos!$B$4:$N$103,4,FALSE),""))</f>
        <v/>
      </c>
      <c r="G103" s="9" t="str">
        <f t="shared" si="3"/>
        <v/>
      </c>
      <c r="H103" s="4"/>
      <c r="I103" s="4"/>
    </row>
    <row r="104" spans="1:9" x14ac:dyDescent="0.25">
      <c r="A104" s="7"/>
      <c r="B104" s="4"/>
      <c r="C104" s="5"/>
      <c r="D104" s="9" t="str">
        <f>IF($B104="","",IFERROR(VLOOKUP($B104,Productos!$B$4:$N$103,5,FALSE),""))</f>
        <v/>
      </c>
      <c r="E104" s="9" t="str">
        <f t="shared" si="2"/>
        <v/>
      </c>
      <c r="F104" s="9" t="str">
        <f>IF($B104="","",IFERROR(VLOOKUP($B104,Productos!$B$4:$N$103,4,FALSE),""))</f>
        <v/>
      </c>
      <c r="G104" s="9" t="str">
        <f t="shared" si="3"/>
        <v/>
      </c>
      <c r="H104" s="4"/>
      <c r="I104" s="4"/>
    </row>
    <row r="105" spans="1:9" x14ac:dyDescent="0.25">
      <c r="A105" s="7"/>
      <c r="B105" s="4"/>
      <c r="C105" s="5"/>
      <c r="D105" s="9" t="str">
        <f>IF($B105="","",IFERROR(VLOOKUP($B105,Productos!$B$4:$N$103,5,FALSE),""))</f>
        <v/>
      </c>
      <c r="E105" s="9" t="str">
        <f t="shared" si="2"/>
        <v/>
      </c>
      <c r="F105" s="9" t="str">
        <f>IF($B105="","",IFERROR(VLOOKUP($B105,Productos!$B$4:$N$103,4,FALSE),""))</f>
        <v/>
      </c>
      <c r="G105" s="9" t="str">
        <f t="shared" si="3"/>
        <v/>
      </c>
      <c r="H105" s="4"/>
      <c r="I105" s="4"/>
    </row>
    <row r="106" spans="1:9" x14ac:dyDescent="0.25">
      <c r="A106" s="7"/>
      <c r="B106" s="4"/>
      <c r="C106" s="5"/>
      <c r="D106" s="9" t="str">
        <f>IF($B106="","",IFERROR(VLOOKUP($B106,Productos!$B$4:$N$103,5,FALSE),""))</f>
        <v/>
      </c>
      <c r="E106" s="9" t="str">
        <f t="shared" si="2"/>
        <v/>
      </c>
      <c r="F106" s="9" t="str">
        <f>IF($B106="","",IFERROR(VLOOKUP($B106,Productos!$B$4:$N$103,4,FALSE),""))</f>
        <v/>
      </c>
      <c r="G106" s="9" t="str">
        <f t="shared" si="3"/>
        <v/>
      </c>
      <c r="H106" s="4"/>
      <c r="I106" s="4"/>
    </row>
    <row r="107" spans="1:9" x14ac:dyDescent="0.25">
      <c r="A107" s="7"/>
      <c r="B107" s="4"/>
      <c r="C107" s="5"/>
      <c r="D107" s="9" t="str">
        <f>IF($B107="","",IFERROR(VLOOKUP($B107,Productos!$B$4:$N$103,5,FALSE),""))</f>
        <v/>
      </c>
      <c r="E107" s="9" t="str">
        <f t="shared" si="2"/>
        <v/>
      </c>
      <c r="F107" s="9" t="str">
        <f>IF($B107="","",IFERROR(VLOOKUP($B107,Productos!$B$4:$N$103,4,FALSE),""))</f>
        <v/>
      </c>
      <c r="G107" s="9" t="str">
        <f t="shared" si="3"/>
        <v/>
      </c>
      <c r="H107" s="4"/>
      <c r="I107" s="4"/>
    </row>
    <row r="108" spans="1:9" x14ac:dyDescent="0.25">
      <c r="A108" s="7"/>
      <c r="B108" s="4"/>
      <c r="C108" s="5"/>
      <c r="D108" s="9" t="str">
        <f>IF($B108="","",IFERROR(VLOOKUP($B108,Productos!$B$4:$N$103,5,FALSE),""))</f>
        <v/>
      </c>
      <c r="E108" s="9" t="str">
        <f t="shared" si="2"/>
        <v/>
      </c>
      <c r="F108" s="9" t="str">
        <f>IF($B108="","",IFERROR(VLOOKUP($B108,Productos!$B$4:$N$103,4,FALSE),""))</f>
        <v/>
      </c>
      <c r="G108" s="9" t="str">
        <f t="shared" si="3"/>
        <v/>
      </c>
      <c r="H108" s="4"/>
      <c r="I108" s="4"/>
    </row>
    <row r="109" spans="1:9" x14ac:dyDescent="0.25">
      <c r="A109" s="7"/>
      <c r="B109" s="4"/>
      <c r="C109" s="5"/>
      <c r="D109" s="9" t="str">
        <f>IF($B109="","",IFERROR(VLOOKUP($B109,Productos!$B$4:$N$103,5,FALSE),""))</f>
        <v/>
      </c>
      <c r="E109" s="9" t="str">
        <f t="shared" si="2"/>
        <v/>
      </c>
      <c r="F109" s="9" t="str">
        <f>IF($B109="","",IFERROR(VLOOKUP($B109,Productos!$B$4:$N$103,4,FALSE),""))</f>
        <v/>
      </c>
      <c r="G109" s="9" t="str">
        <f t="shared" si="3"/>
        <v/>
      </c>
      <c r="H109" s="4"/>
      <c r="I109" s="4"/>
    </row>
    <row r="110" spans="1:9" x14ac:dyDescent="0.25">
      <c r="A110" s="7"/>
      <c r="B110" s="4"/>
      <c r="C110" s="5"/>
      <c r="D110" s="9" t="str">
        <f>IF($B110="","",IFERROR(VLOOKUP($B110,Productos!$B$4:$N$103,5,FALSE),""))</f>
        <v/>
      </c>
      <c r="E110" s="9" t="str">
        <f t="shared" si="2"/>
        <v/>
      </c>
      <c r="F110" s="9" t="str">
        <f>IF($B110="","",IFERROR(VLOOKUP($B110,Productos!$B$4:$N$103,4,FALSE),""))</f>
        <v/>
      </c>
      <c r="G110" s="9" t="str">
        <f t="shared" si="3"/>
        <v/>
      </c>
      <c r="H110" s="4"/>
      <c r="I110" s="4"/>
    </row>
    <row r="111" spans="1:9" x14ac:dyDescent="0.25">
      <c r="A111" s="7"/>
      <c r="B111" s="4"/>
      <c r="C111" s="5"/>
      <c r="D111" s="9" t="str">
        <f>IF($B111="","",IFERROR(VLOOKUP($B111,Productos!$B$4:$N$103,5,FALSE),""))</f>
        <v/>
      </c>
      <c r="E111" s="9" t="str">
        <f t="shared" si="2"/>
        <v/>
      </c>
      <c r="F111" s="9" t="str">
        <f>IF($B111="","",IFERROR(VLOOKUP($B111,Productos!$B$4:$N$103,4,FALSE),""))</f>
        <v/>
      </c>
      <c r="G111" s="9" t="str">
        <f t="shared" si="3"/>
        <v/>
      </c>
      <c r="H111" s="4"/>
      <c r="I111" s="4"/>
    </row>
    <row r="112" spans="1:9" x14ac:dyDescent="0.25">
      <c r="A112" s="7"/>
      <c r="B112" s="4"/>
      <c r="C112" s="5"/>
      <c r="D112" s="9" t="str">
        <f>IF($B112="","",IFERROR(VLOOKUP($B112,Productos!$B$4:$N$103,5,FALSE),""))</f>
        <v/>
      </c>
      <c r="E112" s="9" t="str">
        <f t="shared" si="2"/>
        <v/>
      </c>
      <c r="F112" s="9" t="str">
        <f>IF($B112="","",IFERROR(VLOOKUP($B112,Productos!$B$4:$N$103,4,FALSE),""))</f>
        <v/>
      </c>
      <c r="G112" s="9" t="str">
        <f t="shared" si="3"/>
        <v/>
      </c>
      <c r="H112" s="4"/>
      <c r="I112" s="4"/>
    </row>
    <row r="113" spans="1:9" x14ac:dyDescent="0.25">
      <c r="A113" s="7"/>
      <c r="B113" s="4"/>
      <c r="C113" s="5"/>
      <c r="D113" s="9" t="str">
        <f>IF($B113="","",IFERROR(VLOOKUP($B113,Productos!$B$4:$N$103,5,FALSE),""))</f>
        <v/>
      </c>
      <c r="E113" s="9" t="str">
        <f t="shared" si="2"/>
        <v/>
      </c>
      <c r="F113" s="9" t="str">
        <f>IF($B113="","",IFERROR(VLOOKUP($B113,Productos!$B$4:$N$103,4,FALSE),""))</f>
        <v/>
      </c>
      <c r="G113" s="9" t="str">
        <f t="shared" si="3"/>
        <v/>
      </c>
      <c r="H113" s="4"/>
      <c r="I113" s="4"/>
    </row>
    <row r="114" spans="1:9" x14ac:dyDescent="0.25">
      <c r="A114" s="7"/>
      <c r="B114" s="4"/>
      <c r="C114" s="5"/>
      <c r="D114" s="9" t="str">
        <f>IF($B114="","",IFERROR(VLOOKUP($B114,Productos!$B$4:$N$103,5,FALSE),""))</f>
        <v/>
      </c>
      <c r="E114" s="9" t="str">
        <f t="shared" si="2"/>
        <v/>
      </c>
      <c r="F114" s="9" t="str">
        <f>IF($B114="","",IFERROR(VLOOKUP($B114,Productos!$B$4:$N$103,4,FALSE),""))</f>
        <v/>
      </c>
      <c r="G114" s="9" t="str">
        <f t="shared" si="3"/>
        <v/>
      </c>
      <c r="H114" s="4"/>
      <c r="I114" s="4"/>
    </row>
    <row r="115" spans="1:9" x14ac:dyDescent="0.25">
      <c r="A115" s="7"/>
      <c r="B115" s="4"/>
      <c r="C115" s="5"/>
      <c r="D115" s="9" t="str">
        <f>IF($B115="","",IFERROR(VLOOKUP($B115,Productos!$B$4:$N$103,5,FALSE),""))</f>
        <v/>
      </c>
      <c r="E115" s="9" t="str">
        <f t="shared" si="2"/>
        <v/>
      </c>
      <c r="F115" s="9" t="str">
        <f>IF($B115="","",IFERROR(VLOOKUP($B115,Productos!$B$4:$N$103,4,FALSE),""))</f>
        <v/>
      </c>
      <c r="G115" s="9" t="str">
        <f t="shared" si="3"/>
        <v/>
      </c>
      <c r="H115" s="4"/>
      <c r="I115" s="4"/>
    </row>
    <row r="116" spans="1:9" x14ac:dyDescent="0.25">
      <c r="A116" s="7"/>
      <c r="B116" s="4"/>
      <c r="C116" s="5"/>
      <c r="D116" s="9" t="str">
        <f>IF($B116="","",IFERROR(VLOOKUP($B116,Productos!$B$4:$N$103,5,FALSE),""))</f>
        <v/>
      </c>
      <c r="E116" s="9" t="str">
        <f t="shared" si="2"/>
        <v/>
      </c>
      <c r="F116" s="9" t="str">
        <f>IF($B116="","",IFERROR(VLOOKUP($B116,Productos!$B$4:$N$103,4,FALSE),""))</f>
        <v/>
      </c>
      <c r="G116" s="9" t="str">
        <f t="shared" si="3"/>
        <v/>
      </c>
      <c r="H116" s="4"/>
      <c r="I116" s="4"/>
    </row>
    <row r="117" spans="1:9" x14ac:dyDescent="0.25">
      <c r="A117" s="7"/>
      <c r="B117" s="4"/>
      <c r="C117" s="5"/>
      <c r="D117" s="9" t="str">
        <f>IF($B117="","",IFERROR(VLOOKUP($B117,Productos!$B$4:$N$103,5,FALSE),""))</f>
        <v/>
      </c>
      <c r="E117" s="9" t="str">
        <f t="shared" si="2"/>
        <v/>
      </c>
      <c r="F117" s="9" t="str">
        <f>IF($B117="","",IFERROR(VLOOKUP($B117,Productos!$B$4:$N$103,4,FALSE),""))</f>
        <v/>
      </c>
      <c r="G117" s="9" t="str">
        <f t="shared" si="3"/>
        <v/>
      </c>
      <c r="H117" s="4"/>
      <c r="I117" s="4"/>
    </row>
    <row r="118" spans="1:9" x14ac:dyDescent="0.25">
      <c r="A118" s="7"/>
      <c r="B118" s="4"/>
      <c r="C118" s="5"/>
      <c r="D118" s="9" t="str">
        <f>IF($B118="","",IFERROR(VLOOKUP($B118,Productos!$B$4:$N$103,5,FALSE),""))</f>
        <v/>
      </c>
      <c r="E118" s="9" t="str">
        <f t="shared" si="2"/>
        <v/>
      </c>
      <c r="F118" s="9" t="str">
        <f>IF($B118="","",IFERROR(VLOOKUP($B118,Productos!$B$4:$N$103,4,FALSE),""))</f>
        <v/>
      </c>
      <c r="G118" s="9" t="str">
        <f t="shared" si="3"/>
        <v/>
      </c>
      <c r="H118" s="4"/>
      <c r="I118" s="4"/>
    </row>
    <row r="119" spans="1:9" x14ac:dyDescent="0.25">
      <c r="A119" s="7"/>
      <c r="B119" s="4"/>
      <c r="C119" s="5"/>
      <c r="D119" s="9" t="str">
        <f>IF($B119="","",IFERROR(VLOOKUP($B119,Productos!$B$4:$N$103,5,FALSE),""))</f>
        <v/>
      </c>
      <c r="E119" s="9" t="str">
        <f t="shared" si="2"/>
        <v/>
      </c>
      <c r="F119" s="9" t="str">
        <f>IF($B119="","",IFERROR(VLOOKUP($B119,Productos!$B$4:$N$103,4,FALSE),""))</f>
        <v/>
      </c>
      <c r="G119" s="9" t="str">
        <f t="shared" si="3"/>
        <v/>
      </c>
      <c r="H119" s="4"/>
      <c r="I119" s="4"/>
    </row>
    <row r="120" spans="1:9" x14ac:dyDescent="0.25">
      <c r="A120" s="7"/>
      <c r="B120" s="4"/>
      <c r="C120" s="5"/>
      <c r="D120" s="9" t="str">
        <f>IF($B120="","",IFERROR(VLOOKUP($B120,Productos!$B$4:$N$103,5,FALSE),""))</f>
        <v/>
      </c>
      <c r="E120" s="9" t="str">
        <f t="shared" si="2"/>
        <v/>
      </c>
      <c r="F120" s="9" t="str">
        <f>IF($B120="","",IFERROR(VLOOKUP($B120,Productos!$B$4:$N$103,4,FALSE),""))</f>
        <v/>
      </c>
      <c r="G120" s="9" t="str">
        <f t="shared" si="3"/>
        <v/>
      </c>
      <c r="H120" s="4"/>
      <c r="I120" s="4"/>
    </row>
    <row r="121" spans="1:9" x14ac:dyDescent="0.25">
      <c r="A121" s="7"/>
      <c r="B121" s="4"/>
      <c r="C121" s="5"/>
      <c r="D121" s="9" t="str">
        <f>IF($B121="","",IFERROR(VLOOKUP($B121,Productos!$B$4:$N$103,5,FALSE),""))</f>
        <v/>
      </c>
      <c r="E121" s="9" t="str">
        <f t="shared" si="2"/>
        <v/>
      </c>
      <c r="F121" s="9" t="str">
        <f>IF($B121="","",IFERROR(VLOOKUP($B121,Productos!$B$4:$N$103,4,FALSE),""))</f>
        <v/>
      </c>
      <c r="G121" s="9" t="str">
        <f t="shared" si="3"/>
        <v/>
      </c>
      <c r="H121" s="4"/>
      <c r="I121" s="4"/>
    </row>
    <row r="122" spans="1:9" x14ac:dyDescent="0.25">
      <c r="A122" s="7"/>
      <c r="B122" s="4"/>
      <c r="C122" s="5"/>
      <c r="D122" s="9" t="str">
        <f>IF($B122="","",IFERROR(VLOOKUP($B122,Productos!$B$4:$N$103,5,FALSE),""))</f>
        <v/>
      </c>
      <c r="E122" s="9" t="str">
        <f t="shared" si="2"/>
        <v/>
      </c>
      <c r="F122" s="9" t="str">
        <f>IF($B122="","",IFERROR(VLOOKUP($B122,Productos!$B$4:$N$103,4,FALSE),""))</f>
        <v/>
      </c>
      <c r="G122" s="9" t="str">
        <f t="shared" si="3"/>
        <v/>
      </c>
      <c r="H122" s="4"/>
      <c r="I122" s="4"/>
    </row>
    <row r="123" spans="1:9" x14ac:dyDescent="0.25">
      <c r="A123" s="7"/>
      <c r="B123" s="4"/>
      <c r="C123" s="5"/>
      <c r="D123" s="9" t="str">
        <f>IF($B123="","",IFERROR(VLOOKUP($B123,Productos!$B$4:$N$103,5,FALSE),""))</f>
        <v/>
      </c>
      <c r="E123" s="9" t="str">
        <f t="shared" si="2"/>
        <v/>
      </c>
      <c r="F123" s="9" t="str">
        <f>IF($B123="","",IFERROR(VLOOKUP($B123,Productos!$B$4:$N$103,4,FALSE),""))</f>
        <v/>
      </c>
      <c r="G123" s="9" t="str">
        <f t="shared" si="3"/>
        <v/>
      </c>
      <c r="H123" s="4"/>
      <c r="I123" s="4"/>
    </row>
    <row r="124" spans="1:9" x14ac:dyDescent="0.25">
      <c r="A124" s="7"/>
      <c r="B124" s="4"/>
      <c r="C124" s="5"/>
      <c r="D124" s="9" t="str">
        <f>IF($B124="","",IFERROR(VLOOKUP($B124,Productos!$B$4:$N$103,5,FALSE),""))</f>
        <v/>
      </c>
      <c r="E124" s="9" t="str">
        <f t="shared" si="2"/>
        <v/>
      </c>
      <c r="F124" s="9" t="str">
        <f>IF($B124="","",IFERROR(VLOOKUP($B124,Productos!$B$4:$N$103,4,FALSE),""))</f>
        <v/>
      </c>
      <c r="G124" s="9" t="str">
        <f t="shared" si="3"/>
        <v/>
      </c>
      <c r="H124" s="4"/>
      <c r="I124" s="4"/>
    </row>
    <row r="125" spans="1:9" x14ac:dyDescent="0.25">
      <c r="A125" s="7"/>
      <c r="B125" s="4"/>
      <c r="C125" s="5"/>
      <c r="D125" s="9" t="str">
        <f>IF($B125="","",IFERROR(VLOOKUP($B125,Productos!$B$4:$N$103,5,FALSE),""))</f>
        <v/>
      </c>
      <c r="E125" s="9" t="str">
        <f t="shared" si="2"/>
        <v/>
      </c>
      <c r="F125" s="9" t="str">
        <f>IF($B125="","",IFERROR(VLOOKUP($B125,Productos!$B$4:$N$103,4,FALSE),""))</f>
        <v/>
      </c>
      <c r="G125" s="9" t="str">
        <f t="shared" si="3"/>
        <v/>
      </c>
      <c r="H125" s="4"/>
      <c r="I125" s="4"/>
    </row>
    <row r="126" spans="1:9" x14ac:dyDescent="0.25">
      <c r="A126" s="7"/>
      <c r="B126" s="4"/>
      <c r="C126" s="5"/>
      <c r="D126" s="9" t="str">
        <f>IF($B126="","",IFERROR(VLOOKUP($B126,Productos!$B$4:$N$103,5,FALSE),""))</f>
        <v/>
      </c>
      <c r="E126" s="9" t="str">
        <f t="shared" si="2"/>
        <v/>
      </c>
      <c r="F126" s="9" t="str">
        <f>IF($B126="","",IFERROR(VLOOKUP($B126,Productos!$B$4:$N$103,4,FALSE),""))</f>
        <v/>
      </c>
      <c r="G126" s="9" t="str">
        <f t="shared" si="3"/>
        <v/>
      </c>
      <c r="H126" s="4"/>
      <c r="I126" s="4"/>
    </row>
    <row r="127" spans="1:9" x14ac:dyDescent="0.25">
      <c r="A127" s="7"/>
      <c r="B127" s="4"/>
      <c r="C127" s="5"/>
      <c r="D127" s="9" t="str">
        <f>IF($B127="","",IFERROR(VLOOKUP($B127,Productos!$B$4:$N$103,5,FALSE),""))</f>
        <v/>
      </c>
      <c r="E127" s="9" t="str">
        <f t="shared" si="2"/>
        <v/>
      </c>
      <c r="F127" s="9" t="str">
        <f>IF($B127="","",IFERROR(VLOOKUP($B127,Productos!$B$4:$N$103,4,FALSE),""))</f>
        <v/>
      </c>
      <c r="G127" s="9" t="str">
        <f t="shared" si="3"/>
        <v/>
      </c>
      <c r="H127" s="4"/>
      <c r="I127" s="4"/>
    </row>
    <row r="128" spans="1:9" x14ac:dyDescent="0.25">
      <c r="A128" s="7"/>
      <c r="B128" s="4"/>
      <c r="C128" s="5"/>
      <c r="D128" s="9" t="str">
        <f>IF($B128="","",IFERROR(VLOOKUP($B128,Productos!$B$4:$N$103,5,FALSE),""))</f>
        <v/>
      </c>
      <c r="E128" s="9" t="str">
        <f t="shared" si="2"/>
        <v/>
      </c>
      <c r="F128" s="9" t="str">
        <f>IF($B128="","",IFERROR(VLOOKUP($B128,Productos!$B$4:$N$103,4,FALSE),""))</f>
        <v/>
      </c>
      <c r="G128" s="9" t="str">
        <f t="shared" si="3"/>
        <v/>
      </c>
      <c r="H128" s="4"/>
      <c r="I128" s="4"/>
    </row>
    <row r="129" spans="1:9" x14ac:dyDescent="0.25">
      <c r="A129" s="7"/>
      <c r="B129" s="4"/>
      <c r="C129" s="5"/>
      <c r="D129" s="9" t="str">
        <f>IF($B129="","",IFERROR(VLOOKUP($B129,Productos!$B$4:$N$103,5,FALSE),""))</f>
        <v/>
      </c>
      <c r="E129" s="9" t="str">
        <f t="shared" si="2"/>
        <v/>
      </c>
      <c r="F129" s="9" t="str">
        <f>IF($B129="","",IFERROR(VLOOKUP($B129,Productos!$B$4:$N$103,4,FALSE),""))</f>
        <v/>
      </c>
      <c r="G129" s="9" t="str">
        <f t="shared" si="3"/>
        <v/>
      </c>
      <c r="H129" s="4"/>
      <c r="I129" s="4"/>
    </row>
    <row r="130" spans="1:9" x14ac:dyDescent="0.25">
      <c r="A130" s="7"/>
      <c r="B130" s="4"/>
      <c r="C130" s="5"/>
      <c r="D130" s="9" t="str">
        <f>IF($B130="","",IFERROR(VLOOKUP($B130,Productos!$B$4:$N$103,5,FALSE),""))</f>
        <v/>
      </c>
      <c r="E130" s="9" t="str">
        <f t="shared" si="2"/>
        <v/>
      </c>
      <c r="F130" s="9" t="str">
        <f>IF($B130="","",IFERROR(VLOOKUP($B130,Productos!$B$4:$N$103,4,FALSE),""))</f>
        <v/>
      </c>
      <c r="G130" s="9" t="str">
        <f t="shared" si="3"/>
        <v/>
      </c>
      <c r="H130" s="4"/>
      <c r="I130" s="4"/>
    </row>
    <row r="131" spans="1:9" x14ac:dyDescent="0.25">
      <c r="A131" s="7"/>
      <c r="B131" s="4"/>
      <c r="C131" s="5"/>
      <c r="D131" s="9" t="str">
        <f>IF($B131="","",IFERROR(VLOOKUP($B131,Productos!$B$4:$N$103,5,FALSE),""))</f>
        <v/>
      </c>
      <c r="E131" s="9" t="str">
        <f t="shared" si="2"/>
        <v/>
      </c>
      <c r="F131" s="9" t="str">
        <f>IF($B131="","",IFERROR(VLOOKUP($B131,Productos!$B$4:$N$103,4,FALSE),""))</f>
        <v/>
      </c>
      <c r="G131" s="9" t="str">
        <f t="shared" si="3"/>
        <v/>
      </c>
      <c r="H131" s="4"/>
      <c r="I131" s="4"/>
    </row>
    <row r="132" spans="1:9" x14ac:dyDescent="0.25">
      <c r="A132" s="7"/>
      <c r="B132" s="4"/>
      <c r="C132" s="5"/>
      <c r="D132" s="9" t="str">
        <f>IF($B132="","",IFERROR(VLOOKUP($B132,Productos!$B$4:$N$103,5,FALSE),""))</f>
        <v/>
      </c>
      <c r="E132" s="9" t="str">
        <f t="shared" ref="E132:E195" si="4">IF(OR($B132="",$C132=""),"",$C132*$D132)</f>
        <v/>
      </c>
      <c r="F132" s="9" t="str">
        <f>IF($B132="","",IFERROR(VLOOKUP($B132,Productos!$B$4:$N$103,4,FALSE),""))</f>
        <v/>
      </c>
      <c r="G132" s="9" t="str">
        <f t="shared" ref="G132:G195" si="5">IF($B132="","",($D132-$F132)*$C132)</f>
        <v/>
      </c>
      <c r="H132" s="4"/>
      <c r="I132" s="4"/>
    </row>
    <row r="133" spans="1:9" x14ac:dyDescent="0.25">
      <c r="A133" s="7"/>
      <c r="B133" s="4"/>
      <c r="C133" s="5"/>
      <c r="D133" s="9" t="str">
        <f>IF($B133="","",IFERROR(VLOOKUP($B133,Productos!$B$4:$N$103,5,FALSE),""))</f>
        <v/>
      </c>
      <c r="E133" s="9" t="str">
        <f t="shared" si="4"/>
        <v/>
      </c>
      <c r="F133" s="9" t="str">
        <f>IF($B133="","",IFERROR(VLOOKUP($B133,Productos!$B$4:$N$103,4,FALSE),""))</f>
        <v/>
      </c>
      <c r="G133" s="9" t="str">
        <f t="shared" si="5"/>
        <v/>
      </c>
      <c r="H133" s="4"/>
      <c r="I133" s="4"/>
    </row>
    <row r="134" spans="1:9" x14ac:dyDescent="0.25">
      <c r="A134" s="7"/>
      <c r="B134" s="4"/>
      <c r="C134" s="5"/>
      <c r="D134" s="9" t="str">
        <f>IF($B134="","",IFERROR(VLOOKUP($B134,Productos!$B$4:$N$103,5,FALSE),""))</f>
        <v/>
      </c>
      <c r="E134" s="9" t="str">
        <f t="shared" si="4"/>
        <v/>
      </c>
      <c r="F134" s="9" t="str">
        <f>IF($B134="","",IFERROR(VLOOKUP($B134,Productos!$B$4:$N$103,4,FALSE),""))</f>
        <v/>
      </c>
      <c r="G134" s="9" t="str">
        <f t="shared" si="5"/>
        <v/>
      </c>
      <c r="H134" s="4"/>
      <c r="I134" s="4"/>
    </row>
    <row r="135" spans="1:9" x14ac:dyDescent="0.25">
      <c r="A135" s="7"/>
      <c r="B135" s="4"/>
      <c r="C135" s="5"/>
      <c r="D135" s="9" t="str">
        <f>IF($B135="","",IFERROR(VLOOKUP($B135,Productos!$B$4:$N$103,5,FALSE),""))</f>
        <v/>
      </c>
      <c r="E135" s="9" t="str">
        <f t="shared" si="4"/>
        <v/>
      </c>
      <c r="F135" s="9" t="str">
        <f>IF($B135="","",IFERROR(VLOOKUP($B135,Productos!$B$4:$N$103,4,FALSE),""))</f>
        <v/>
      </c>
      <c r="G135" s="9" t="str">
        <f t="shared" si="5"/>
        <v/>
      </c>
      <c r="H135" s="4"/>
      <c r="I135" s="4"/>
    </row>
    <row r="136" spans="1:9" x14ac:dyDescent="0.25">
      <c r="A136" s="7"/>
      <c r="B136" s="4"/>
      <c r="C136" s="5"/>
      <c r="D136" s="9" t="str">
        <f>IF($B136="","",IFERROR(VLOOKUP($B136,Productos!$B$4:$N$103,5,FALSE),""))</f>
        <v/>
      </c>
      <c r="E136" s="9" t="str">
        <f t="shared" si="4"/>
        <v/>
      </c>
      <c r="F136" s="9" t="str">
        <f>IF($B136="","",IFERROR(VLOOKUP($B136,Productos!$B$4:$N$103,4,FALSE),""))</f>
        <v/>
      </c>
      <c r="G136" s="9" t="str">
        <f t="shared" si="5"/>
        <v/>
      </c>
      <c r="H136" s="4"/>
      <c r="I136" s="4"/>
    </row>
    <row r="137" spans="1:9" x14ac:dyDescent="0.25">
      <c r="A137" s="7"/>
      <c r="B137" s="4"/>
      <c r="C137" s="5"/>
      <c r="D137" s="9" t="str">
        <f>IF($B137="","",IFERROR(VLOOKUP($B137,Productos!$B$4:$N$103,5,FALSE),""))</f>
        <v/>
      </c>
      <c r="E137" s="9" t="str">
        <f t="shared" si="4"/>
        <v/>
      </c>
      <c r="F137" s="9" t="str">
        <f>IF($B137="","",IFERROR(VLOOKUP($B137,Productos!$B$4:$N$103,4,FALSE),""))</f>
        <v/>
      </c>
      <c r="G137" s="9" t="str">
        <f t="shared" si="5"/>
        <v/>
      </c>
      <c r="H137" s="4"/>
      <c r="I137" s="4"/>
    </row>
    <row r="138" spans="1:9" x14ac:dyDescent="0.25">
      <c r="A138" s="7"/>
      <c r="B138" s="4"/>
      <c r="C138" s="5"/>
      <c r="D138" s="9" t="str">
        <f>IF($B138="","",IFERROR(VLOOKUP($B138,Productos!$B$4:$N$103,5,FALSE),""))</f>
        <v/>
      </c>
      <c r="E138" s="9" t="str">
        <f t="shared" si="4"/>
        <v/>
      </c>
      <c r="F138" s="9" t="str">
        <f>IF($B138="","",IFERROR(VLOOKUP($B138,Productos!$B$4:$N$103,4,FALSE),""))</f>
        <v/>
      </c>
      <c r="G138" s="9" t="str">
        <f t="shared" si="5"/>
        <v/>
      </c>
      <c r="H138" s="4"/>
      <c r="I138" s="4"/>
    </row>
    <row r="139" spans="1:9" x14ac:dyDescent="0.25">
      <c r="A139" s="7"/>
      <c r="B139" s="4"/>
      <c r="C139" s="5"/>
      <c r="D139" s="9" t="str">
        <f>IF($B139="","",IFERROR(VLOOKUP($B139,Productos!$B$4:$N$103,5,FALSE),""))</f>
        <v/>
      </c>
      <c r="E139" s="9" t="str">
        <f t="shared" si="4"/>
        <v/>
      </c>
      <c r="F139" s="9" t="str">
        <f>IF($B139="","",IFERROR(VLOOKUP($B139,Productos!$B$4:$N$103,4,FALSE),""))</f>
        <v/>
      </c>
      <c r="G139" s="9" t="str">
        <f t="shared" si="5"/>
        <v/>
      </c>
      <c r="H139" s="4"/>
      <c r="I139" s="4"/>
    </row>
    <row r="140" spans="1:9" x14ac:dyDescent="0.25">
      <c r="A140" s="7"/>
      <c r="B140" s="4"/>
      <c r="C140" s="5"/>
      <c r="D140" s="9" t="str">
        <f>IF($B140="","",IFERROR(VLOOKUP($B140,Productos!$B$4:$N$103,5,FALSE),""))</f>
        <v/>
      </c>
      <c r="E140" s="9" t="str">
        <f t="shared" si="4"/>
        <v/>
      </c>
      <c r="F140" s="9" t="str">
        <f>IF($B140="","",IFERROR(VLOOKUP($B140,Productos!$B$4:$N$103,4,FALSE),""))</f>
        <v/>
      </c>
      <c r="G140" s="9" t="str">
        <f t="shared" si="5"/>
        <v/>
      </c>
      <c r="H140" s="4"/>
      <c r="I140" s="4"/>
    </row>
    <row r="141" spans="1:9" x14ac:dyDescent="0.25">
      <c r="A141" s="7"/>
      <c r="B141" s="4"/>
      <c r="C141" s="5"/>
      <c r="D141" s="9" t="str">
        <f>IF($B141="","",IFERROR(VLOOKUP($B141,Productos!$B$4:$N$103,5,FALSE),""))</f>
        <v/>
      </c>
      <c r="E141" s="9" t="str">
        <f t="shared" si="4"/>
        <v/>
      </c>
      <c r="F141" s="9" t="str">
        <f>IF($B141="","",IFERROR(VLOOKUP($B141,Productos!$B$4:$N$103,4,FALSE),""))</f>
        <v/>
      </c>
      <c r="G141" s="9" t="str">
        <f t="shared" si="5"/>
        <v/>
      </c>
      <c r="H141" s="4"/>
      <c r="I141" s="4"/>
    </row>
    <row r="142" spans="1:9" x14ac:dyDescent="0.25">
      <c r="A142" s="7"/>
      <c r="B142" s="4"/>
      <c r="C142" s="5"/>
      <c r="D142" s="9" t="str">
        <f>IF($B142="","",IFERROR(VLOOKUP($B142,Productos!$B$4:$N$103,5,FALSE),""))</f>
        <v/>
      </c>
      <c r="E142" s="9" t="str">
        <f t="shared" si="4"/>
        <v/>
      </c>
      <c r="F142" s="9" t="str">
        <f>IF($B142="","",IFERROR(VLOOKUP($B142,Productos!$B$4:$N$103,4,FALSE),""))</f>
        <v/>
      </c>
      <c r="G142" s="9" t="str">
        <f t="shared" si="5"/>
        <v/>
      </c>
      <c r="H142" s="4"/>
      <c r="I142" s="4"/>
    </row>
    <row r="143" spans="1:9" x14ac:dyDescent="0.25">
      <c r="A143" s="7"/>
      <c r="B143" s="4"/>
      <c r="C143" s="5"/>
      <c r="D143" s="9" t="str">
        <f>IF($B143="","",IFERROR(VLOOKUP($B143,Productos!$B$4:$N$103,5,FALSE),""))</f>
        <v/>
      </c>
      <c r="E143" s="9" t="str">
        <f t="shared" si="4"/>
        <v/>
      </c>
      <c r="F143" s="9" t="str">
        <f>IF($B143="","",IFERROR(VLOOKUP($B143,Productos!$B$4:$N$103,4,FALSE),""))</f>
        <v/>
      </c>
      <c r="G143" s="9" t="str">
        <f t="shared" si="5"/>
        <v/>
      </c>
      <c r="H143" s="4"/>
      <c r="I143" s="4"/>
    </row>
    <row r="144" spans="1:9" x14ac:dyDescent="0.25">
      <c r="A144" s="7"/>
      <c r="B144" s="4"/>
      <c r="C144" s="5"/>
      <c r="D144" s="9" t="str">
        <f>IF($B144="","",IFERROR(VLOOKUP($B144,Productos!$B$4:$N$103,5,FALSE),""))</f>
        <v/>
      </c>
      <c r="E144" s="9" t="str">
        <f t="shared" si="4"/>
        <v/>
      </c>
      <c r="F144" s="9" t="str">
        <f>IF($B144="","",IFERROR(VLOOKUP($B144,Productos!$B$4:$N$103,4,FALSE),""))</f>
        <v/>
      </c>
      <c r="G144" s="9" t="str">
        <f t="shared" si="5"/>
        <v/>
      </c>
      <c r="H144" s="4"/>
      <c r="I144" s="4"/>
    </row>
    <row r="145" spans="1:9" x14ac:dyDescent="0.25">
      <c r="A145" s="7"/>
      <c r="B145" s="4"/>
      <c r="C145" s="5"/>
      <c r="D145" s="9" t="str">
        <f>IF($B145="","",IFERROR(VLOOKUP($B145,Productos!$B$4:$N$103,5,FALSE),""))</f>
        <v/>
      </c>
      <c r="E145" s="9" t="str">
        <f t="shared" si="4"/>
        <v/>
      </c>
      <c r="F145" s="9" t="str">
        <f>IF($B145="","",IFERROR(VLOOKUP($B145,Productos!$B$4:$N$103,4,FALSE),""))</f>
        <v/>
      </c>
      <c r="G145" s="9" t="str">
        <f t="shared" si="5"/>
        <v/>
      </c>
      <c r="H145" s="4"/>
      <c r="I145" s="4"/>
    </row>
    <row r="146" spans="1:9" x14ac:dyDescent="0.25">
      <c r="A146" s="7"/>
      <c r="B146" s="4"/>
      <c r="C146" s="5"/>
      <c r="D146" s="9" t="str">
        <f>IF($B146="","",IFERROR(VLOOKUP($B146,Productos!$B$4:$N$103,5,FALSE),""))</f>
        <v/>
      </c>
      <c r="E146" s="9" t="str">
        <f t="shared" si="4"/>
        <v/>
      </c>
      <c r="F146" s="9" t="str">
        <f>IF($B146="","",IFERROR(VLOOKUP($B146,Productos!$B$4:$N$103,4,FALSE),""))</f>
        <v/>
      </c>
      <c r="G146" s="9" t="str">
        <f t="shared" si="5"/>
        <v/>
      </c>
      <c r="H146" s="4"/>
      <c r="I146" s="4"/>
    </row>
    <row r="147" spans="1:9" x14ac:dyDescent="0.25">
      <c r="A147" s="7"/>
      <c r="B147" s="4"/>
      <c r="C147" s="5"/>
      <c r="D147" s="9" t="str">
        <f>IF($B147="","",IFERROR(VLOOKUP($B147,Productos!$B$4:$N$103,5,FALSE),""))</f>
        <v/>
      </c>
      <c r="E147" s="9" t="str">
        <f t="shared" si="4"/>
        <v/>
      </c>
      <c r="F147" s="9" t="str">
        <f>IF($B147="","",IFERROR(VLOOKUP($B147,Productos!$B$4:$N$103,4,FALSE),""))</f>
        <v/>
      </c>
      <c r="G147" s="9" t="str">
        <f t="shared" si="5"/>
        <v/>
      </c>
      <c r="H147" s="4"/>
      <c r="I147" s="4"/>
    </row>
    <row r="148" spans="1:9" x14ac:dyDescent="0.25">
      <c r="A148" s="7"/>
      <c r="B148" s="4"/>
      <c r="C148" s="5"/>
      <c r="D148" s="9" t="str">
        <f>IF($B148="","",IFERROR(VLOOKUP($B148,Productos!$B$4:$N$103,5,FALSE),""))</f>
        <v/>
      </c>
      <c r="E148" s="9" t="str">
        <f t="shared" si="4"/>
        <v/>
      </c>
      <c r="F148" s="9" t="str">
        <f>IF($B148="","",IFERROR(VLOOKUP($B148,Productos!$B$4:$N$103,4,FALSE),""))</f>
        <v/>
      </c>
      <c r="G148" s="9" t="str">
        <f t="shared" si="5"/>
        <v/>
      </c>
      <c r="H148" s="4"/>
      <c r="I148" s="4"/>
    </row>
    <row r="149" spans="1:9" x14ac:dyDescent="0.25">
      <c r="A149" s="7"/>
      <c r="B149" s="4"/>
      <c r="C149" s="5"/>
      <c r="D149" s="9" t="str">
        <f>IF($B149="","",IFERROR(VLOOKUP($B149,Productos!$B$4:$N$103,5,FALSE),""))</f>
        <v/>
      </c>
      <c r="E149" s="9" t="str">
        <f t="shared" si="4"/>
        <v/>
      </c>
      <c r="F149" s="9" t="str">
        <f>IF($B149="","",IFERROR(VLOOKUP($B149,Productos!$B$4:$N$103,4,FALSE),""))</f>
        <v/>
      </c>
      <c r="G149" s="9" t="str">
        <f t="shared" si="5"/>
        <v/>
      </c>
      <c r="H149" s="4"/>
      <c r="I149" s="4"/>
    </row>
    <row r="150" spans="1:9" x14ac:dyDescent="0.25">
      <c r="A150" s="7"/>
      <c r="B150" s="4"/>
      <c r="C150" s="5"/>
      <c r="D150" s="9" t="str">
        <f>IF($B150="","",IFERROR(VLOOKUP($B150,Productos!$B$4:$N$103,5,FALSE),""))</f>
        <v/>
      </c>
      <c r="E150" s="9" t="str">
        <f t="shared" si="4"/>
        <v/>
      </c>
      <c r="F150" s="9" t="str">
        <f>IF($B150="","",IFERROR(VLOOKUP($B150,Productos!$B$4:$N$103,4,FALSE),""))</f>
        <v/>
      </c>
      <c r="G150" s="9" t="str">
        <f t="shared" si="5"/>
        <v/>
      </c>
      <c r="H150" s="4"/>
      <c r="I150" s="4"/>
    </row>
    <row r="151" spans="1:9" x14ac:dyDescent="0.25">
      <c r="A151" s="7"/>
      <c r="B151" s="4"/>
      <c r="C151" s="5"/>
      <c r="D151" s="9" t="str">
        <f>IF($B151="","",IFERROR(VLOOKUP($B151,Productos!$B$4:$N$103,5,FALSE),""))</f>
        <v/>
      </c>
      <c r="E151" s="9" t="str">
        <f t="shared" si="4"/>
        <v/>
      </c>
      <c r="F151" s="9" t="str">
        <f>IF($B151="","",IFERROR(VLOOKUP($B151,Productos!$B$4:$N$103,4,FALSE),""))</f>
        <v/>
      </c>
      <c r="G151" s="9" t="str">
        <f t="shared" si="5"/>
        <v/>
      </c>
      <c r="H151" s="4"/>
      <c r="I151" s="4"/>
    </row>
    <row r="152" spans="1:9" x14ac:dyDescent="0.25">
      <c r="A152" s="7"/>
      <c r="B152" s="4"/>
      <c r="C152" s="5"/>
      <c r="D152" s="9" t="str">
        <f>IF($B152="","",IFERROR(VLOOKUP($B152,Productos!$B$4:$N$103,5,FALSE),""))</f>
        <v/>
      </c>
      <c r="E152" s="9" t="str">
        <f t="shared" si="4"/>
        <v/>
      </c>
      <c r="F152" s="9" t="str">
        <f>IF($B152="","",IFERROR(VLOOKUP($B152,Productos!$B$4:$N$103,4,FALSE),""))</f>
        <v/>
      </c>
      <c r="G152" s="9" t="str">
        <f t="shared" si="5"/>
        <v/>
      </c>
      <c r="H152" s="4"/>
      <c r="I152" s="4"/>
    </row>
    <row r="153" spans="1:9" x14ac:dyDescent="0.25">
      <c r="A153" s="7"/>
      <c r="B153" s="4"/>
      <c r="C153" s="5"/>
      <c r="D153" s="9" t="str">
        <f>IF($B153="","",IFERROR(VLOOKUP($B153,Productos!$B$4:$N$103,5,FALSE),""))</f>
        <v/>
      </c>
      <c r="E153" s="9" t="str">
        <f t="shared" si="4"/>
        <v/>
      </c>
      <c r="F153" s="9" t="str">
        <f>IF($B153="","",IFERROR(VLOOKUP($B153,Productos!$B$4:$N$103,4,FALSE),""))</f>
        <v/>
      </c>
      <c r="G153" s="9" t="str">
        <f t="shared" si="5"/>
        <v/>
      </c>
      <c r="H153" s="4"/>
      <c r="I153" s="4"/>
    </row>
    <row r="154" spans="1:9" x14ac:dyDescent="0.25">
      <c r="A154" s="7"/>
      <c r="B154" s="4"/>
      <c r="C154" s="5"/>
      <c r="D154" s="9" t="str">
        <f>IF($B154="","",IFERROR(VLOOKUP($B154,Productos!$B$4:$N$103,5,FALSE),""))</f>
        <v/>
      </c>
      <c r="E154" s="9" t="str">
        <f t="shared" si="4"/>
        <v/>
      </c>
      <c r="F154" s="9" t="str">
        <f>IF($B154="","",IFERROR(VLOOKUP($B154,Productos!$B$4:$N$103,4,FALSE),""))</f>
        <v/>
      </c>
      <c r="G154" s="9" t="str">
        <f t="shared" si="5"/>
        <v/>
      </c>
      <c r="H154" s="4"/>
      <c r="I154" s="4"/>
    </row>
    <row r="155" spans="1:9" x14ac:dyDescent="0.25">
      <c r="A155" s="7"/>
      <c r="B155" s="4"/>
      <c r="C155" s="5"/>
      <c r="D155" s="9" t="str">
        <f>IF($B155="","",IFERROR(VLOOKUP($B155,Productos!$B$4:$N$103,5,FALSE),""))</f>
        <v/>
      </c>
      <c r="E155" s="9" t="str">
        <f t="shared" si="4"/>
        <v/>
      </c>
      <c r="F155" s="9" t="str">
        <f>IF($B155="","",IFERROR(VLOOKUP($B155,Productos!$B$4:$N$103,4,FALSE),""))</f>
        <v/>
      </c>
      <c r="G155" s="9" t="str">
        <f t="shared" si="5"/>
        <v/>
      </c>
      <c r="H155" s="4"/>
      <c r="I155" s="4"/>
    </row>
    <row r="156" spans="1:9" x14ac:dyDescent="0.25">
      <c r="A156" s="7"/>
      <c r="B156" s="4"/>
      <c r="C156" s="5"/>
      <c r="D156" s="9" t="str">
        <f>IF($B156="","",IFERROR(VLOOKUP($B156,Productos!$B$4:$N$103,5,FALSE),""))</f>
        <v/>
      </c>
      <c r="E156" s="9" t="str">
        <f t="shared" si="4"/>
        <v/>
      </c>
      <c r="F156" s="9" t="str">
        <f>IF($B156="","",IFERROR(VLOOKUP($B156,Productos!$B$4:$N$103,4,FALSE),""))</f>
        <v/>
      </c>
      <c r="G156" s="9" t="str">
        <f t="shared" si="5"/>
        <v/>
      </c>
      <c r="H156" s="4"/>
      <c r="I156" s="4"/>
    </row>
    <row r="157" spans="1:9" x14ac:dyDescent="0.25">
      <c r="A157" s="7"/>
      <c r="B157" s="4"/>
      <c r="C157" s="5"/>
      <c r="D157" s="9" t="str">
        <f>IF($B157="","",IFERROR(VLOOKUP($B157,Productos!$B$4:$N$103,5,FALSE),""))</f>
        <v/>
      </c>
      <c r="E157" s="9" t="str">
        <f t="shared" si="4"/>
        <v/>
      </c>
      <c r="F157" s="9" t="str">
        <f>IF($B157="","",IFERROR(VLOOKUP($B157,Productos!$B$4:$N$103,4,FALSE),""))</f>
        <v/>
      </c>
      <c r="G157" s="9" t="str">
        <f t="shared" si="5"/>
        <v/>
      </c>
      <c r="H157" s="4"/>
      <c r="I157" s="4"/>
    </row>
    <row r="158" spans="1:9" x14ac:dyDescent="0.25">
      <c r="A158" s="7"/>
      <c r="B158" s="4"/>
      <c r="C158" s="5"/>
      <c r="D158" s="9" t="str">
        <f>IF($B158="","",IFERROR(VLOOKUP($B158,Productos!$B$4:$N$103,5,FALSE),""))</f>
        <v/>
      </c>
      <c r="E158" s="9" t="str">
        <f t="shared" si="4"/>
        <v/>
      </c>
      <c r="F158" s="9" t="str">
        <f>IF($B158="","",IFERROR(VLOOKUP($B158,Productos!$B$4:$N$103,4,FALSE),""))</f>
        <v/>
      </c>
      <c r="G158" s="9" t="str">
        <f t="shared" si="5"/>
        <v/>
      </c>
      <c r="H158" s="4"/>
      <c r="I158" s="4"/>
    </row>
    <row r="159" spans="1:9" x14ac:dyDescent="0.25">
      <c r="A159" s="7"/>
      <c r="B159" s="4"/>
      <c r="C159" s="5"/>
      <c r="D159" s="9" t="str">
        <f>IF($B159="","",IFERROR(VLOOKUP($B159,Productos!$B$4:$N$103,5,FALSE),""))</f>
        <v/>
      </c>
      <c r="E159" s="9" t="str">
        <f t="shared" si="4"/>
        <v/>
      </c>
      <c r="F159" s="9" t="str">
        <f>IF($B159="","",IFERROR(VLOOKUP($B159,Productos!$B$4:$N$103,4,FALSE),""))</f>
        <v/>
      </c>
      <c r="G159" s="9" t="str">
        <f t="shared" si="5"/>
        <v/>
      </c>
      <c r="H159" s="4"/>
      <c r="I159" s="4"/>
    </row>
    <row r="160" spans="1:9" x14ac:dyDescent="0.25">
      <c r="A160" s="7"/>
      <c r="B160" s="4"/>
      <c r="C160" s="5"/>
      <c r="D160" s="9" t="str">
        <f>IF($B160="","",IFERROR(VLOOKUP($B160,Productos!$B$4:$N$103,5,FALSE),""))</f>
        <v/>
      </c>
      <c r="E160" s="9" t="str">
        <f t="shared" si="4"/>
        <v/>
      </c>
      <c r="F160" s="9" t="str">
        <f>IF($B160="","",IFERROR(VLOOKUP($B160,Productos!$B$4:$N$103,4,FALSE),""))</f>
        <v/>
      </c>
      <c r="G160" s="9" t="str">
        <f t="shared" si="5"/>
        <v/>
      </c>
      <c r="H160" s="4"/>
      <c r="I160" s="4"/>
    </row>
    <row r="161" spans="1:9" x14ac:dyDescent="0.25">
      <c r="A161" s="7"/>
      <c r="B161" s="4"/>
      <c r="C161" s="5"/>
      <c r="D161" s="9" t="str">
        <f>IF($B161="","",IFERROR(VLOOKUP($B161,Productos!$B$4:$N$103,5,FALSE),""))</f>
        <v/>
      </c>
      <c r="E161" s="9" t="str">
        <f t="shared" si="4"/>
        <v/>
      </c>
      <c r="F161" s="9" t="str">
        <f>IF($B161="","",IFERROR(VLOOKUP($B161,Productos!$B$4:$N$103,4,FALSE),""))</f>
        <v/>
      </c>
      <c r="G161" s="9" t="str">
        <f t="shared" si="5"/>
        <v/>
      </c>
      <c r="H161" s="4"/>
      <c r="I161" s="4"/>
    </row>
    <row r="162" spans="1:9" x14ac:dyDescent="0.25">
      <c r="A162" s="7"/>
      <c r="B162" s="4"/>
      <c r="C162" s="5"/>
      <c r="D162" s="9" t="str">
        <f>IF($B162="","",IFERROR(VLOOKUP($B162,Productos!$B$4:$N$103,5,FALSE),""))</f>
        <v/>
      </c>
      <c r="E162" s="9" t="str">
        <f t="shared" si="4"/>
        <v/>
      </c>
      <c r="F162" s="9" t="str">
        <f>IF($B162="","",IFERROR(VLOOKUP($B162,Productos!$B$4:$N$103,4,FALSE),""))</f>
        <v/>
      </c>
      <c r="G162" s="9" t="str">
        <f t="shared" si="5"/>
        <v/>
      </c>
      <c r="H162" s="4"/>
      <c r="I162" s="4"/>
    </row>
    <row r="163" spans="1:9" x14ac:dyDescent="0.25">
      <c r="A163" s="7"/>
      <c r="B163" s="4"/>
      <c r="C163" s="5"/>
      <c r="D163" s="9" t="str">
        <f>IF($B163="","",IFERROR(VLOOKUP($B163,Productos!$B$4:$N$103,5,FALSE),""))</f>
        <v/>
      </c>
      <c r="E163" s="9" t="str">
        <f t="shared" si="4"/>
        <v/>
      </c>
      <c r="F163" s="9" t="str">
        <f>IF($B163="","",IFERROR(VLOOKUP($B163,Productos!$B$4:$N$103,4,FALSE),""))</f>
        <v/>
      </c>
      <c r="G163" s="9" t="str">
        <f t="shared" si="5"/>
        <v/>
      </c>
      <c r="H163" s="4"/>
      <c r="I163" s="4"/>
    </row>
    <row r="164" spans="1:9" x14ac:dyDescent="0.25">
      <c r="A164" s="7"/>
      <c r="B164" s="4"/>
      <c r="C164" s="5"/>
      <c r="D164" s="9" t="str">
        <f>IF($B164="","",IFERROR(VLOOKUP($B164,Productos!$B$4:$N$103,5,FALSE),""))</f>
        <v/>
      </c>
      <c r="E164" s="9" t="str">
        <f t="shared" si="4"/>
        <v/>
      </c>
      <c r="F164" s="9" t="str">
        <f>IF($B164="","",IFERROR(VLOOKUP($B164,Productos!$B$4:$N$103,4,FALSE),""))</f>
        <v/>
      </c>
      <c r="G164" s="9" t="str">
        <f t="shared" si="5"/>
        <v/>
      </c>
      <c r="H164" s="4"/>
      <c r="I164" s="4"/>
    </row>
    <row r="165" spans="1:9" x14ac:dyDescent="0.25">
      <c r="A165" s="7"/>
      <c r="B165" s="4"/>
      <c r="C165" s="5"/>
      <c r="D165" s="9" t="str">
        <f>IF($B165="","",IFERROR(VLOOKUP($B165,Productos!$B$4:$N$103,5,FALSE),""))</f>
        <v/>
      </c>
      <c r="E165" s="9" t="str">
        <f t="shared" si="4"/>
        <v/>
      </c>
      <c r="F165" s="9" t="str">
        <f>IF($B165="","",IFERROR(VLOOKUP($B165,Productos!$B$4:$N$103,4,FALSE),""))</f>
        <v/>
      </c>
      <c r="G165" s="9" t="str">
        <f t="shared" si="5"/>
        <v/>
      </c>
      <c r="H165" s="4"/>
      <c r="I165" s="4"/>
    </row>
    <row r="166" spans="1:9" x14ac:dyDescent="0.25">
      <c r="A166" s="7"/>
      <c r="B166" s="4"/>
      <c r="C166" s="5"/>
      <c r="D166" s="9" t="str">
        <f>IF($B166="","",IFERROR(VLOOKUP($B166,Productos!$B$4:$N$103,5,FALSE),""))</f>
        <v/>
      </c>
      <c r="E166" s="9" t="str">
        <f t="shared" si="4"/>
        <v/>
      </c>
      <c r="F166" s="9" t="str">
        <f>IF($B166="","",IFERROR(VLOOKUP($B166,Productos!$B$4:$N$103,4,FALSE),""))</f>
        <v/>
      </c>
      <c r="G166" s="9" t="str">
        <f t="shared" si="5"/>
        <v/>
      </c>
      <c r="H166" s="4"/>
      <c r="I166" s="4"/>
    </row>
    <row r="167" spans="1:9" x14ac:dyDescent="0.25">
      <c r="A167" s="7"/>
      <c r="B167" s="4"/>
      <c r="C167" s="5"/>
      <c r="D167" s="9" t="str">
        <f>IF($B167="","",IFERROR(VLOOKUP($B167,Productos!$B$4:$N$103,5,FALSE),""))</f>
        <v/>
      </c>
      <c r="E167" s="9" t="str">
        <f t="shared" si="4"/>
        <v/>
      </c>
      <c r="F167" s="9" t="str">
        <f>IF($B167="","",IFERROR(VLOOKUP($B167,Productos!$B$4:$N$103,4,FALSE),""))</f>
        <v/>
      </c>
      <c r="G167" s="9" t="str">
        <f t="shared" si="5"/>
        <v/>
      </c>
      <c r="H167" s="4"/>
      <c r="I167" s="4"/>
    </row>
    <row r="168" spans="1:9" x14ac:dyDescent="0.25">
      <c r="A168" s="7"/>
      <c r="B168" s="4"/>
      <c r="C168" s="5"/>
      <c r="D168" s="9" t="str">
        <f>IF($B168="","",IFERROR(VLOOKUP($B168,Productos!$B$4:$N$103,5,FALSE),""))</f>
        <v/>
      </c>
      <c r="E168" s="9" t="str">
        <f t="shared" si="4"/>
        <v/>
      </c>
      <c r="F168" s="9" t="str">
        <f>IF($B168="","",IFERROR(VLOOKUP($B168,Productos!$B$4:$N$103,4,FALSE),""))</f>
        <v/>
      </c>
      <c r="G168" s="9" t="str">
        <f t="shared" si="5"/>
        <v/>
      </c>
      <c r="H168" s="4"/>
      <c r="I168" s="4"/>
    </row>
    <row r="169" spans="1:9" x14ac:dyDescent="0.25">
      <c r="A169" s="7"/>
      <c r="B169" s="4"/>
      <c r="C169" s="5"/>
      <c r="D169" s="9" t="str">
        <f>IF($B169="","",IFERROR(VLOOKUP($B169,Productos!$B$4:$N$103,5,FALSE),""))</f>
        <v/>
      </c>
      <c r="E169" s="9" t="str">
        <f t="shared" si="4"/>
        <v/>
      </c>
      <c r="F169" s="9" t="str">
        <f>IF($B169="","",IFERROR(VLOOKUP($B169,Productos!$B$4:$N$103,4,FALSE),""))</f>
        <v/>
      </c>
      <c r="G169" s="9" t="str">
        <f t="shared" si="5"/>
        <v/>
      </c>
      <c r="H169" s="4"/>
      <c r="I169" s="4"/>
    </row>
    <row r="170" spans="1:9" x14ac:dyDescent="0.25">
      <c r="A170" s="7"/>
      <c r="B170" s="4"/>
      <c r="C170" s="5"/>
      <c r="D170" s="9" t="str">
        <f>IF($B170="","",IFERROR(VLOOKUP($B170,Productos!$B$4:$N$103,5,FALSE),""))</f>
        <v/>
      </c>
      <c r="E170" s="9" t="str">
        <f t="shared" si="4"/>
        <v/>
      </c>
      <c r="F170" s="9" t="str">
        <f>IF($B170="","",IFERROR(VLOOKUP($B170,Productos!$B$4:$N$103,4,FALSE),""))</f>
        <v/>
      </c>
      <c r="G170" s="9" t="str">
        <f t="shared" si="5"/>
        <v/>
      </c>
      <c r="H170" s="4"/>
      <c r="I170" s="4"/>
    </row>
    <row r="171" spans="1:9" x14ac:dyDescent="0.25">
      <c r="A171" s="7"/>
      <c r="B171" s="4"/>
      <c r="C171" s="5"/>
      <c r="D171" s="9" t="str">
        <f>IF($B171="","",IFERROR(VLOOKUP($B171,Productos!$B$4:$N$103,5,FALSE),""))</f>
        <v/>
      </c>
      <c r="E171" s="9" t="str">
        <f t="shared" si="4"/>
        <v/>
      </c>
      <c r="F171" s="9" t="str">
        <f>IF($B171="","",IFERROR(VLOOKUP($B171,Productos!$B$4:$N$103,4,FALSE),""))</f>
        <v/>
      </c>
      <c r="G171" s="9" t="str">
        <f t="shared" si="5"/>
        <v/>
      </c>
      <c r="H171" s="4"/>
      <c r="I171" s="4"/>
    </row>
    <row r="172" spans="1:9" x14ac:dyDescent="0.25">
      <c r="A172" s="7"/>
      <c r="B172" s="4"/>
      <c r="C172" s="5"/>
      <c r="D172" s="9" t="str">
        <f>IF($B172="","",IFERROR(VLOOKUP($B172,Productos!$B$4:$N$103,5,FALSE),""))</f>
        <v/>
      </c>
      <c r="E172" s="9" t="str">
        <f t="shared" si="4"/>
        <v/>
      </c>
      <c r="F172" s="9" t="str">
        <f>IF($B172="","",IFERROR(VLOOKUP($B172,Productos!$B$4:$N$103,4,FALSE),""))</f>
        <v/>
      </c>
      <c r="G172" s="9" t="str">
        <f t="shared" si="5"/>
        <v/>
      </c>
      <c r="H172" s="4"/>
      <c r="I172" s="4"/>
    </row>
    <row r="173" spans="1:9" x14ac:dyDescent="0.25">
      <c r="A173" s="7"/>
      <c r="B173" s="4"/>
      <c r="C173" s="5"/>
      <c r="D173" s="9" t="str">
        <f>IF($B173="","",IFERROR(VLOOKUP($B173,Productos!$B$4:$N$103,5,FALSE),""))</f>
        <v/>
      </c>
      <c r="E173" s="9" t="str">
        <f t="shared" si="4"/>
        <v/>
      </c>
      <c r="F173" s="9" t="str">
        <f>IF($B173="","",IFERROR(VLOOKUP($B173,Productos!$B$4:$N$103,4,FALSE),""))</f>
        <v/>
      </c>
      <c r="G173" s="9" t="str">
        <f t="shared" si="5"/>
        <v/>
      </c>
      <c r="H173" s="4"/>
      <c r="I173" s="4"/>
    </row>
    <row r="174" spans="1:9" x14ac:dyDescent="0.25">
      <c r="A174" s="7"/>
      <c r="B174" s="4"/>
      <c r="C174" s="5"/>
      <c r="D174" s="9" t="str">
        <f>IF($B174="","",IFERROR(VLOOKUP($B174,Productos!$B$4:$N$103,5,FALSE),""))</f>
        <v/>
      </c>
      <c r="E174" s="9" t="str">
        <f t="shared" si="4"/>
        <v/>
      </c>
      <c r="F174" s="9" t="str">
        <f>IF($B174="","",IFERROR(VLOOKUP($B174,Productos!$B$4:$N$103,4,FALSE),""))</f>
        <v/>
      </c>
      <c r="G174" s="9" t="str">
        <f t="shared" si="5"/>
        <v/>
      </c>
      <c r="H174" s="4"/>
      <c r="I174" s="4"/>
    </row>
    <row r="175" spans="1:9" x14ac:dyDescent="0.25">
      <c r="A175" s="7"/>
      <c r="B175" s="4"/>
      <c r="C175" s="5"/>
      <c r="D175" s="9" t="str">
        <f>IF($B175="","",IFERROR(VLOOKUP($B175,Productos!$B$4:$N$103,5,FALSE),""))</f>
        <v/>
      </c>
      <c r="E175" s="9" t="str">
        <f t="shared" si="4"/>
        <v/>
      </c>
      <c r="F175" s="9" t="str">
        <f>IF($B175="","",IFERROR(VLOOKUP($B175,Productos!$B$4:$N$103,4,FALSE),""))</f>
        <v/>
      </c>
      <c r="G175" s="9" t="str">
        <f t="shared" si="5"/>
        <v/>
      </c>
      <c r="H175" s="4"/>
      <c r="I175" s="4"/>
    </row>
    <row r="176" spans="1:9" x14ac:dyDescent="0.25">
      <c r="A176" s="7"/>
      <c r="B176" s="4"/>
      <c r="C176" s="5"/>
      <c r="D176" s="9" t="str">
        <f>IF($B176="","",IFERROR(VLOOKUP($B176,Productos!$B$4:$N$103,5,FALSE),""))</f>
        <v/>
      </c>
      <c r="E176" s="9" t="str">
        <f t="shared" si="4"/>
        <v/>
      </c>
      <c r="F176" s="9" t="str">
        <f>IF($B176="","",IFERROR(VLOOKUP($B176,Productos!$B$4:$N$103,4,FALSE),""))</f>
        <v/>
      </c>
      <c r="G176" s="9" t="str">
        <f t="shared" si="5"/>
        <v/>
      </c>
      <c r="H176" s="4"/>
      <c r="I176" s="4"/>
    </row>
    <row r="177" spans="1:9" x14ac:dyDescent="0.25">
      <c r="A177" s="7"/>
      <c r="B177" s="4"/>
      <c r="C177" s="5"/>
      <c r="D177" s="9" t="str">
        <f>IF($B177="","",IFERROR(VLOOKUP($B177,Productos!$B$4:$N$103,5,FALSE),""))</f>
        <v/>
      </c>
      <c r="E177" s="9" t="str">
        <f t="shared" si="4"/>
        <v/>
      </c>
      <c r="F177" s="9" t="str">
        <f>IF($B177="","",IFERROR(VLOOKUP($B177,Productos!$B$4:$N$103,4,FALSE),""))</f>
        <v/>
      </c>
      <c r="G177" s="9" t="str">
        <f t="shared" si="5"/>
        <v/>
      </c>
      <c r="H177" s="4"/>
      <c r="I177" s="4"/>
    </row>
    <row r="178" spans="1:9" x14ac:dyDescent="0.25">
      <c r="A178" s="7"/>
      <c r="B178" s="4"/>
      <c r="C178" s="5"/>
      <c r="D178" s="9" t="str">
        <f>IF($B178="","",IFERROR(VLOOKUP($B178,Productos!$B$4:$N$103,5,FALSE),""))</f>
        <v/>
      </c>
      <c r="E178" s="9" t="str">
        <f t="shared" si="4"/>
        <v/>
      </c>
      <c r="F178" s="9" t="str">
        <f>IF($B178="","",IFERROR(VLOOKUP($B178,Productos!$B$4:$N$103,4,FALSE),""))</f>
        <v/>
      </c>
      <c r="G178" s="9" t="str">
        <f t="shared" si="5"/>
        <v/>
      </c>
      <c r="H178" s="4"/>
      <c r="I178" s="4"/>
    </row>
    <row r="179" spans="1:9" x14ac:dyDescent="0.25">
      <c r="A179" s="7"/>
      <c r="B179" s="4"/>
      <c r="C179" s="5"/>
      <c r="D179" s="9" t="str">
        <f>IF($B179="","",IFERROR(VLOOKUP($B179,Productos!$B$4:$N$103,5,FALSE),""))</f>
        <v/>
      </c>
      <c r="E179" s="9" t="str">
        <f t="shared" si="4"/>
        <v/>
      </c>
      <c r="F179" s="9" t="str">
        <f>IF($B179="","",IFERROR(VLOOKUP($B179,Productos!$B$4:$N$103,4,FALSE),""))</f>
        <v/>
      </c>
      <c r="G179" s="9" t="str">
        <f t="shared" si="5"/>
        <v/>
      </c>
      <c r="H179" s="4"/>
      <c r="I179" s="4"/>
    </row>
    <row r="180" spans="1:9" x14ac:dyDescent="0.25">
      <c r="A180" s="7"/>
      <c r="B180" s="4"/>
      <c r="C180" s="5"/>
      <c r="D180" s="9" t="str">
        <f>IF($B180="","",IFERROR(VLOOKUP($B180,Productos!$B$4:$N$103,5,FALSE),""))</f>
        <v/>
      </c>
      <c r="E180" s="9" t="str">
        <f t="shared" si="4"/>
        <v/>
      </c>
      <c r="F180" s="9" t="str">
        <f>IF($B180="","",IFERROR(VLOOKUP($B180,Productos!$B$4:$N$103,4,FALSE),""))</f>
        <v/>
      </c>
      <c r="G180" s="9" t="str">
        <f t="shared" si="5"/>
        <v/>
      </c>
      <c r="H180" s="4"/>
      <c r="I180" s="4"/>
    </row>
    <row r="181" spans="1:9" x14ac:dyDescent="0.25">
      <c r="A181" s="7"/>
      <c r="B181" s="4"/>
      <c r="C181" s="5"/>
      <c r="D181" s="9" t="str">
        <f>IF($B181="","",IFERROR(VLOOKUP($B181,Productos!$B$4:$N$103,5,FALSE),""))</f>
        <v/>
      </c>
      <c r="E181" s="9" t="str">
        <f t="shared" si="4"/>
        <v/>
      </c>
      <c r="F181" s="9" t="str">
        <f>IF($B181="","",IFERROR(VLOOKUP($B181,Productos!$B$4:$N$103,4,FALSE),""))</f>
        <v/>
      </c>
      <c r="G181" s="9" t="str">
        <f t="shared" si="5"/>
        <v/>
      </c>
      <c r="H181" s="4"/>
      <c r="I181" s="4"/>
    </row>
    <row r="182" spans="1:9" x14ac:dyDescent="0.25">
      <c r="A182" s="7"/>
      <c r="B182" s="4"/>
      <c r="C182" s="5"/>
      <c r="D182" s="9" t="str">
        <f>IF($B182="","",IFERROR(VLOOKUP($B182,Productos!$B$4:$N$103,5,FALSE),""))</f>
        <v/>
      </c>
      <c r="E182" s="9" t="str">
        <f t="shared" si="4"/>
        <v/>
      </c>
      <c r="F182" s="9" t="str">
        <f>IF($B182="","",IFERROR(VLOOKUP($B182,Productos!$B$4:$N$103,4,FALSE),""))</f>
        <v/>
      </c>
      <c r="G182" s="9" t="str">
        <f t="shared" si="5"/>
        <v/>
      </c>
      <c r="H182" s="4"/>
      <c r="I182" s="4"/>
    </row>
    <row r="183" spans="1:9" x14ac:dyDescent="0.25">
      <c r="A183" s="7"/>
      <c r="B183" s="4"/>
      <c r="C183" s="5"/>
      <c r="D183" s="9" t="str">
        <f>IF($B183="","",IFERROR(VLOOKUP($B183,Productos!$B$4:$N$103,5,FALSE),""))</f>
        <v/>
      </c>
      <c r="E183" s="9" t="str">
        <f t="shared" si="4"/>
        <v/>
      </c>
      <c r="F183" s="9" t="str">
        <f>IF($B183="","",IFERROR(VLOOKUP($B183,Productos!$B$4:$N$103,4,FALSE),""))</f>
        <v/>
      </c>
      <c r="G183" s="9" t="str">
        <f t="shared" si="5"/>
        <v/>
      </c>
      <c r="H183" s="4"/>
      <c r="I183" s="4"/>
    </row>
    <row r="184" spans="1:9" x14ac:dyDescent="0.25">
      <c r="A184" s="7"/>
      <c r="B184" s="4"/>
      <c r="C184" s="5"/>
      <c r="D184" s="9" t="str">
        <f>IF($B184="","",IFERROR(VLOOKUP($B184,Productos!$B$4:$N$103,5,FALSE),""))</f>
        <v/>
      </c>
      <c r="E184" s="9" t="str">
        <f t="shared" si="4"/>
        <v/>
      </c>
      <c r="F184" s="9" t="str">
        <f>IF($B184="","",IFERROR(VLOOKUP($B184,Productos!$B$4:$N$103,4,FALSE),""))</f>
        <v/>
      </c>
      <c r="G184" s="9" t="str">
        <f t="shared" si="5"/>
        <v/>
      </c>
      <c r="H184" s="4"/>
      <c r="I184" s="4"/>
    </row>
    <row r="185" spans="1:9" x14ac:dyDescent="0.25">
      <c r="A185" s="7"/>
      <c r="B185" s="4"/>
      <c r="C185" s="5"/>
      <c r="D185" s="9" t="str">
        <f>IF($B185="","",IFERROR(VLOOKUP($B185,Productos!$B$4:$N$103,5,FALSE),""))</f>
        <v/>
      </c>
      <c r="E185" s="9" t="str">
        <f t="shared" si="4"/>
        <v/>
      </c>
      <c r="F185" s="9" t="str">
        <f>IF($B185="","",IFERROR(VLOOKUP($B185,Productos!$B$4:$N$103,4,FALSE),""))</f>
        <v/>
      </c>
      <c r="G185" s="9" t="str">
        <f t="shared" si="5"/>
        <v/>
      </c>
      <c r="H185" s="4"/>
      <c r="I185" s="4"/>
    </row>
    <row r="186" spans="1:9" x14ac:dyDescent="0.25">
      <c r="A186" s="7"/>
      <c r="B186" s="4"/>
      <c r="C186" s="5"/>
      <c r="D186" s="9" t="str">
        <f>IF($B186="","",IFERROR(VLOOKUP($B186,Productos!$B$4:$N$103,5,FALSE),""))</f>
        <v/>
      </c>
      <c r="E186" s="9" t="str">
        <f t="shared" si="4"/>
        <v/>
      </c>
      <c r="F186" s="9" t="str">
        <f>IF($B186="","",IFERROR(VLOOKUP($B186,Productos!$B$4:$N$103,4,FALSE),""))</f>
        <v/>
      </c>
      <c r="G186" s="9" t="str">
        <f t="shared" si="5"/>
        <v/>
      </c>
      <c r="H186" s="4"/>
      <c r="I186" s="4"/>
    </row>
    <row r="187" spans="1:9" x14ac:dyDescent="0.25">
      <c r="A187" s="7"/>
      <c r="B187" s="4"/>
      <c r="C187" s="5"/>
      <c r="D187" s="9" t="str">
        <f>IF($B187="","",IFERROR(VLOOKUP($B187,Productos!$B$4:$N$103,5,FALSE),""))</f>
        <v/>
      </c>
      <c r="E187" s="9" t="str">
        <f t="shared" si="4"/>
        <v/>
      </c>
      <c r="F187" s="9" t="str">
        <f>IF($B187="","",IFERROR(VLOOKUP($B187,Productos!$B$4:$N$103,4,FALSE),""))</f>
        <v/>
      </c>
      <c r="G187" s="9" t="str">
        <f t="shared" si="5"/>
        <v/>
      </c>
      <c r="H187" s="4"/>
      <c r="I187" s="4"/>
    </row>
    <row r="188" spans="1:9" x14ac:dyDescent="0.25">
      <c r="A188" s="7"/>
      <c r="B188" s="4"/>
      <c r="C188" s="5"/>
      <c r="D188" s="9" t="str">
        <f>IF($B188="","",IFERROR(VLOOKUP($B188,Productos!$B$4:$N$103,5,FALSE),""))</f>
        <v/>
      </c>
      <c r="E188" s="9" t="str">
        <f t="shared" si="4"/>
        <v/>
      </c>
      <c r="F188" s="9" t="str">
        <f>IF($B188="","",IFERROR(VLOOKUP($B188,Productos!$B$4:$N$103,4,FALSE),""))</f>
        <v/>
      </c>
      <c r="G188" s="9" t="str">
        <f t="shared" si="5"/>
        <v/>
      </c>
      <c r="H188" s="4"/>
      <c r="I188" s="4"/>
    </row>
    <row r="189" spans="1:9" x14ac:dyDescent="0.25">
      <c r="A189" s="7"/>
      <c r="B189" s="4"/>
      <c r="C189" s="5"/>
      <c r="D189" s="9" t="str">
        <f>IF($B189="","",IFERROR(VLOOKUP($B189,Productos!$B$4:$N$103,5,FALSE),""))</f>
        <v/>
      </c>
      <c r="E189" s="9" t="str">
        <f t="shared" si="4"/>
        <v/>
      </c>
      <c r="F189" s="9" t="str">
        <f>IF($B189="","",IFERROR(VLOOKUP($B189,Productos!$B$4:$N$103,4,FALSE),""))</f>
        <v/>
      </c>
      <c r="G189" s="9" t="str">
        <f t="shared" si="5"/>
        <v/>
      </c>
      <c r="H189" s="4"/>
      <c r="I189" s="4"/>
    </row>
    <row r="190" spans="1:9" x14ac:dyDescent="0.25">
      <c r="A190" s="7"/>
      <c r="B190" s="4"/>
      <c r="C190" s="5"/>
      <c r="D190" s="9" t="str">
        <f>IF($B190="","",IFERROR(VLOOKUP($B190,Productos!$B$4:$N$103,5,FALSE),""))</f>
        <v/>
      </c>
      <c r="E190" s="9" t="str">
        <f t="shared" si="4"/>
        <v/>
      </c>
      <c r="F190" s="9" t="str">
        <f>IF($B190="","",IFERROR(VLOOKUP($B190,Productos!$B$4:$N$103,4,FALSE),""))</f>
        <v/>
      </c>
      <c r="G190" s="9" t="str">
        <f t="shared" si="5"/>
        <v/>
      </c>
      <c r="H190" s="4"/>
      <c r="I190" s="4"/>
    </row>
    <row r="191" spans="1:9" x14ac:dyDescent="0.25">
      <c r="A191" s="7"/>
      <c r="B191" s="4"/>
      <c r="C191" s="5"/>
      <c r="D191" s="9" t="str">
        <f>IF($B191="","",IFERROR(VLOOKUP($B191,Productos!$B$4:$N$103,5,FALSE),""))</f>
        <v/>
      </c>
      <c r="E191" s="9" t="str">
        <f t="shared" si="4"/>
        <v/>
      </c>
      <c r="F191" s="9" t="str">
        <f>IF($B191="","",IFERROR(VLOOKUP($B191,Productos!$B$4:$N$103,4,FALSE),""))</f>
        <v/>
      </c>
      <c r="G191" s="9" t="str">
        <f t="shared" si="5"/>
        <v/>
      </c>
      <c r="H191" s="4"/>
      <c r="I191" s="4"/>
    </row>
    <row r="192" spans="1:9" x14ac:dyDescent="0.25">
      <c r="A192" s="7"/>
      <c r="B192" s="4"/>
      <c r="C192" s="5"/>
      <c r="D192" s="9" t="str">
        <f>IF($B192="","",IFERROR(VLOOKUP($B192,Productos!$B$4:$N$103,5,FALSE),""))</f>
        <v/>
      </c>
      <c r="E192" s="9" t="str">
        <f t="shared" si="4"/>
        <v/>
      </c>
      <c r="F192" s="9" t="str">
        <f>IF($B192="","",IFERROR(VLOOKUP($B192,Productos!$B$4:$N$103,4,FALSE),""))</f>
        <v/>
      </c>
      <c r="G192" s="9" t="str">
        <f t="shared" si="5"/>
        <v/>
      </c>
      <c r="H192" s="4"/>
      <c r="I192" s="4"/>
    </row>
    <row r="193" spans="1:9" x14ac:dyDescent="0.25">
      <c r="A193" s="7"/>
      <c r="B193" s="4"/>
      <c r="C193" s="5"/>
      <c r="D193" s="9" t="str">
        <f>IF($B193="","",IFERROR(VLOOKUP($B193,Productos!$B$4:$N$103,5,FALSE),""))</f>
        <v/>
      </c>
      <c r="E193" s="9" t="str">
        <f t="shared" si="4"/>
        <v/>
      </c>
      <c r="F193" s="9" t="str">
        <f>IF($B193="","",IFERROR(VLOOKUP($B193,Productos!$B$4:$N$103,4,FALSE),""))</f>
        <v/>
      </c>
      <c r="G193" s="9" t="str">
        <f t="shared" si="5"/>
        <v/>
      </c>
      <c r="H193" s="4"/>
      <c r="I193" s="4"/>
    </row>
    <row r="194" spans="1:9" x14ac:dyDescent="0.25">
      <c r="A194" s="7"/>
      <c r="B194" s="4"/>
      <c r="C194" s="5"/>
      <c r="D194" s="9" t="str">
        <f>IF($B194="","",IFERROR(VLOOKUP($B194,Productos!$B$4:$N$103,5,FALSE),""))</f>
        <v/>
      </c>
      <c r="E194" s="9" t="str">
        <f t="shared" si="4"/>
        <v/>
      </c>
      <c r="F194" s="9" t="str">
        <f>IF($B194="","",IFERROR(VLOOKUP($B194,Productos!$B$4:$N$103,4,FALSE),""))</f>
        <v/>
      </c>
      <c r="G194" s="9" t="str">
        <f t="shared" si="5"/>
        <v/>
      </c>
      <c r="H194" s="4"/>
      <c r="I194" s="4"/>
    </row>
    <row r="195" spans="1:9" x14ac:dyDescent="0.25">
      <c r="A195" s="7"/>
      <c r="B195" s="4"/>
      <c r="C195" s="5"/>
      <c r="D195" s="9" t="str">
        <f>IF($B195="","",IFERROR(VLOOKUP($B195,Productos!$B$4:$N$103,5,FALSE),""))</f>
        <v/>
      </c>
      <c r="E195" s="9" t="str">
        <f t="shared" si="4"/>
        <v/>
      </c>
      <c r="F195" s="9" t="str">
        <f>IF($B195="","",IFERROR(VLOOKUP($B195,Productos!$B$4:$N$103,4,FALSE),""))</f>
        <v/>
      </c>
      <c r="G195" s="9" t="str">
        <f t="shared" si="5"/>
        <v/>
      </c>
      <c r="H195" s="4"/>
      <c r="I195" s="4"/>
    </row>
    <row r="196" spans="1:9" x14ac:dyDescent="0.25">
      <c r="A196" s="7"/>
      <c r="B196" s="4"/>
      <c r="C196" s="5"/>
      <c r="D196" s="9" t="str">
        <f>IF($B196="","",IFERROR(VLOOKUP($B196,Productos!$B$4:$N$103,5,FALSE),""))</f>
        <v/>
      </c>
      <c r="E196" s="9" t="str">
        <f t="shared" ref="E196:E259" si="6">IF(OR($B196="",$C196=""),"",$C196*$D196)</f>
        <v/>
      </c>
      <c r="F196" s="9" t="str">
        <f>IF($B196="","",IFERROR(VLOOKUP($B196,Productos!$B$4:$N$103,4,FALSE),""))</f>
        <v/>
      </c>
      <c r="G196" s="9" t="str">
        <f t="shared" ref="G196:G259" si="7">IF($B196="","",($D196-$F196)*$C196)</f>
        <v/>
      </c>
      <c r="H196" s="4"/>
      <c r="I196" s="4"/>
    </row>
    <row r="197" spans="1:9" x14ac:dyDescent="0.25">
      <c r="A197" s="7"/>
      <c r="B197" s="4"/>
      <c r="C197" s="5"/>
      <c r="D197" s="9" t="str">
        <f>IF($B197="","",IFERROR(VLOOKUP($B197,Productos!$B$4:$N$103,5,FALSE),""))</f>
        <v/>
      </c>
      <c r="E197" s="9" t="str">
        <f t="shared" si="6"/>
        <v/>
      </c>
      <c r="F197" s="9" t="str">
        <f>IF($B197="","",IFERROR(VLOOKUP($B197,Productos!$B$4:$N$103,4,FALSE),""))</f>
        <v/>
      </c>
      <c r="G197" s="9" t="str">
        <f t="shared" si="7"/>
        <v/>
      </c>
      <c r="H197" s="4"/>
      <c r="I197" s="4"/>
    </row>
    <row r="198" spans="1:9" x14ac:dyDescent="0.25">
      <c r="A198" s="7"/>
      <c r="B198" s="4"/>
      <c r="C198" s="5"/>
      <c r="D198" s="9" t="str">
        <f>IF($B198="","",IFERROR(VLOOKUP($B198,Productos!$B$4:$N$103,5,FALSE),""))</f>
        <v/>
      </c>
      <c r="E198" s="9" t="str">
        <f t="shared" si="6"/>
        <v/>
      </c>
      <c r="F198" s="9" t="str">
        <f>IF($B198="","",IFERROR(VLOOKUP($B198,Productos!$B$4:$N$103,4,FALSE),""))</f>
        <v/>
      </c>
      <c r="G198" s="9" t="str">
        <f t="shared" si="7"/>
        <v/>
      </c>
      <c r="H198" s="4"/>
      <c r="I198" s="4"/>
    </row>
    <row r="199" spans="1:9" x14ac:dyDescent="0.25">
      <c r="A199" s="7"/>
      <c r="B199" s="4"/>
      <c r="C199" s="5"/>
      <c r="D199" s="9" t="str">
        <f>IF($B199="","",IFERROR(VLOOKUP($B199,Productos!$B$4:$N$103,5,FALSE),""))</f>
        <v/>
      </c>
      <c r="E199" s="9" t="str">
        <f t="shared" si="6"/>
        <v/>
      </c>
      <c r="F199" s="9" t="str">
        <f>IF($B199="","",IFERROR(VLOOKUP($B199,Productos!$B$4:$N$103,4,FALSE),""))</f>
        <v/>
      </c>
      <c r="G199" s="9" t="str">
        <f t="shared" si="7"/>
        <v/>
      </c>
      <c r="H199" s="4"/>
      <c r="I199" s="4"/>
    </row>
    <row r="200" spans="1:9" x14ac:dyDescent="0.25">
      <c r="A200" s="7"/>
      <c r="B200" s="4"/>
      <c r="C200" s="5"/>
      <c r="D200" s="9" t="str">
        <f>IF($B200="","",IFERROR(VLOOKUP($B200,Productos!$B$4:$N$103,5,FALSE),""))</f>
        <v/>
      </c>
      <c r="E200" s="9" t="str">
        <f t="shared" si="6"/>
        <v/>
      </c>
      <c r="F200" s="9" t="str">
        <f>IF($B200="","",IFERROR(VLOOKUP($B200,Productos!$B$4:$N$103,4,FALSE),""))</f>
        <v/>
      </c>
      <c r="G200" s="9" t="str">
        <f t="shared" si="7"/>
        <v/>
      </c>
      <c r="H200" s="4"/>
      <c r="I200" s="4"/>
    </row>
    <row r="201" spans="1:9" x14ac:dyDescent="0.25">
      <c r="A201" s="7"/>
      <c r="B201" s="4"/>
      <c r="C201" s="5"/>
      <c r="D201" s="9" t="str">
        <f>IF($B201="","",IFERROR(VLOOKUP($B201,Productos!$B$4:$N$103,5,FALSE),""))</f>
        <v/>
      </c>
      <c r="E201" s="9" t="str">
        <f t="shared" si="6"/>
        <v/>
      </c>
      <c r="F201" s="9" t="str">
        <f>IF($B201="","",IFERROR(VLOOKUP($B201,Productos!$B$4:$N$103,4,FALSE),""))</f>
        <v/>
      </c>
      <c r="G201" s="9" t="str">
        <f t="shared" si="7"/>
        <v/>
      </c>
      <c r="H201" s="4"/>
      <c r="I201" s="4"/>
    </row>
    <row r="202" spans="1:9" x14ac:dyDescent="0.25">
      <c r="A202" s="7"/>
      <c r="B202" s="4"/>
      <c r="C202" s="5"/>
      <c r="D202" s="9" t="str">
        <f>IF($B202="","",IFERROR(VLOOKUP($B202,Productos!$B$4:$N$103,5,FALSE),""))</f>
        <v/>
      </c>
      <c r="E202" s="9" t="str">
        <f t="shared" si="6"/>
        <v/>
      </c>
      <c r="F202" s="9" t="str">
        <f>IF($B202="","",IFERROR(VLOOKUP($B202,Productos!$B$4:$N$103,4,FALSE),""))</f>
        <v/>
      </c>
      <c r="G202" s="9" t="str">
        <f t="shared" si="7"/>
        <v/>
      </c>
      <c r="H202" s="4"/>
      <c r="I202" s="4"/>
    </row>
    <row r="203" spans="1:9" x14ac:dyDescent="0.25">
      <c r="A203" s="7"/>
      <c r="B203" s="4"/>
      <c r="C203" s="5"/>
      <c r="D203" s="9" t="str">
        <f>IF($B203="","",IFERROR(VLOOKUP($B203,Productos!$B$4:$N$103,5,FALSE),""))</f>
        <v/>
      </c>
      <c r="E203" s="9" t="str">
        <f t="shared" si="6"/>
        <v/>
      </c>
      <c r="F203" s="9" t="str">
        <f>IF($B203="","",IFERROR(VLOOKUP($B203,Productos!$B$4:$N$103,4,FALSE),""))</f>
        <v/>
      </c>
      <c r="G203" s="9" t="str">
        <f t="shared" si="7"/>
        <v/>
      </c>
      <c r="H203" s="4"/>
      <c r="I203" s="4"/>
    </row>
    <row r="204" spans="1:9" x14ac:dyDescent="0.25">
      <c r="A204" s="7"/>
      <c r="B204" s="4"/>
      <c r="C204" s="5"/>
      <c r="D204" s="9" t="str">
        <f>IF($B204="","",IFERROR(VLOOKUP($B204,Productos!$B$4:$N$103,5,FALSE),""))</f>
        <v/>
      </c>
      <c r="E204" s="9" t="str">
        <f t="shared" si="6"/>
        <v/>
      </c>
      <c r="F204" s="9" t="str">
        <f>IF($B204="","",IFERROR(VLOOKUP($B204,Productos!$B$4:$N$103,4,FALSE),""))</f>
        <v/>
      </c>
      <c r="G204" s="9" t="str">
        <f t="shared" si="7"/>
        <v/>
      </c>
      <c r="H204" s="4"/>
      <c r="I204" s="4"/>
    </row>
    <row r="205" spans="1:9" x14ac:dyDescent="0.25">
      <c r="A205" s="7"/>
      <c r="B205" s="4"/>
      <c r="C205" s="5"/>
      <c r="D205" s="9" t="str">
        <f>IF($B205="","",IFERROR(VLOOKUP($B205,Productos!$B$4:$N$103,5,FALSE),""))</f>
        <v/>
      </c>
      <c r="E205" s="9" t="str">
        <f t="shared" si="6"/>
        <v/>
      </c>
      <c r="F205" s="9" t="str">
        <f>IF($B205="","",IFERROR(VLOOKUP($B205,Productos!$B$4:$N$103,4,FALSE),""))</f>
        <v/>
      </c>
      <c r="G205" s="9" t="str">
        <f t="shared" si="7"/>
        <v/>
      </c>
      <c r="H205" s="4"/>
      <c r="I205" s="4"/>
    </row>
    <row r="206" spans="1:9" x14ac:dyDescent="0.25">
      <c r="A206" s="7"/>
      <c r="B206" s="4"/>
      <c r="C206" s="5"/>
      <c r="D206" s="9" t="str">
        <f>IF($B206="","",IFERROR(VLOOKUP($B206,Productos!$B$4:$N$103,5,FALSE),""))</f>
        <v/>
      </c>
      <c r="E206" s="9" t="str">
        <f t="shared" si="6"/>
        <v/>
      </c>
      <c r="F206" s="9" t="str">
        <f>IF($B206="","",IFERROR(VLOOKUP($B206,Productos!$B$4:$N$103,4,FALSE),""))</f>
        <v/>
      </c>
      <c r="G206" s="9" t="str">
        <f t="shared" si="7"/>
        <v/>
      </c>
      <c r="H206" s="4"/>
      <c r="I206" s="4"/>
    </row>
    <row r="207" spans="1:9" x14ac:dyDescent="0.25">
      <c r="A207" s="7"/>
      <c r="B207" s="4"/>
      <c r="C207" s="5"/>
      <c r="D207" s="9" t="str">
        <f>IF($B207="","",IFERROR(VLOOKUP($B207,Productos!$B$4:$N$103,5,FALSE),""))</f>
        <v/>
      </c>
      <c r="E207" s="9" t="str">
        <f t="shared" si="6"/>
        <v/>
      </c>
      <c r="F207" s="9" t="str">
        <f>IF($B207="","",IFERROR(VLOOKUP($B207,Productos!$B$4:$N$103,4,FALSE),""))</f>
        <v/>
      </c>
      <c r="G207" s="9" t="str">
        <f t="shared" si="7"/>
        <v/>
      </c>
      <c r="H207" s="4"/>
      <c r="I207" s="4"/>
    </row>
    <row r="208" spans="1:9" x14ac:dyDescent="0.25">
      <c r="A208" s="7"/>
      <c r="B208" s="4"/>
      <c r="C208" s="5"/>
      <c r="D208" s="9" t="str">
        <f>IF($B208="","",IFERROR(VLOOKUP($B208,Productos!$B$4:$N$103,5,FALSE),""))</f>
        <v/>
      </c>
      <c r="E208" s="9" t="str">
        <f t="shared" si="6"/>
        <v/>
      </c>
      <c r="F208" s="9" t="str">
        <f>IF($B208="","",IFERROR(VLOOKUP($B208,Productos!$B$4:$N$103,4,FALSE),""))</f>
        <v/>
      </c>
      <c r="G208" s="9" t="str">
        <f t="shared" si="7"/>
        <v/>
      </c>
      <c r="H208" s="4"/>
      <c r="I208" s="4"/>
    </row>
    <row r="209" spans="1:9" x14ac:dyDescent="0.25">
      <c r="A209" s="7"/>
      <c r="B209" s="4"/>
      <c r="C209" s="5"/>
      <c r="D209" s="9" t="str">
        <f>IF($B209="","",IFERROR(VLOOKUP($B209,Productos!$B$4:$N$103,5,FALSE),""))</f>
        <v/>
      </c>
      <c r="E209" s="9" t="str">
        <f t="shared" si="6"/>
        <v/>
      </c>
      <c r="F209" s="9" t="str">
        <f>IF($B209="","",IFERROR(VLOOKUP($B209,Productos!$B$4:$N$103,4,FALSE),""))</f>
        <v/>
      </c>
      <c r="G209" s="9" t="str">
        <f t="shared" si="7"/>
        <v/>
      </c>
      <c r="H209" s="4"/>
      <c r="I209" s="4"/>
    </row>
    <row r="210" spans="1:9" x14ac:dyDescent="0.25">
      <c r="A210" s="7"/>
      <c r="B210" s="4"/>
      <c r="C210" s="5"/>
      <c r="D210" s="9" t="str">
        <f>IF($B210="","",IFERROR(VLOOKUP($B210,Productos!$B$4:$N$103,5,FALSE),""))</f>
        <v/>
      </c>
      <c r="E210" s="9" t="str">
        <f t="shared" si="6"/>
        <v/>
      </c>
      <c r="F210" s="9" t="str">
        <f>IF($B210="","",IFERROR(VLOOKUP($B210,Productos!$B$4:$N$103,4,FALSE),""))</f>
        <v/>
      </c>
      <c r="G210" s="9" t="str">
        <f t="shared" si="7"/>
        <v/>
      </c>
      <c r="H210" s="4"/>
      <c r="I210" s="4"/>
    </row>
    <row r="211" spans="1:9" x14ac:dyDescent="0.25">
      <c r="A211" s="7"/>
      <c r="B211" s="4"/>
      <c r="C211" s="5"/>
      <c r="D211" s="9" t="str">
        <f>IF($B211="","",IFERROR(VLOOKUP($B211,Productos!$B$4:$N$103,5,FALSE),""))</f>
        <v/>
      </c>
      <c r="E211" s="9" t="str">
        <f t="shared" si="6"/>
        <v/>
      </c>
      <c r="F211" s="9" t="str">
        <f>IF($B211="","",IFERROR(VLOOKUP($B211,Productos!$B$4:$N$103,4,FALSE),""))</f>
        <v/>
      </c>
      <c r="G211" s="9" t="str">
        <f t="shared" si="7"/>
        <v/>
      </c>
      <c r="H211" s="4"/>
      <c r="I211" s="4"/>
    </row>
    <row r="212" spans="1:9" x14ac:dyDescent="0.25">
      <c r="A212" s="7"/>
      <c r="B212" s="4"/>
      <c r="C212" s="5"/>
      <c r="D212" s="9" t="str">
        <f>IF($B212="","",IFERROR(VLOOKUP($B212,Productos!$B$4:$N$103,5,FALSE),""))</f>
        <v/>
      </c>
      <c r="E212" s="9" t="str">
        <f t="shared" si="6"/>
        <v/>
      </c>
      <c r="F212" s="9" t="str">
        <f>IF($B212="","",IFERROR(VLOOKUP($B212,Productos!$B$4:$N$103,4,FALSE),""))</f>
        <v/>
      </c>
      <c r="G212" s="9" t="str">
        <f t="shared" si="7"/>
        <v/>
      </c>
      <c r="H212" s="4"/>
      <c r="I212" s="4"/>
    </row>
    <row r="213" spans="1:9" x14ac:dyDescent="0.25">
      <c r="A213" s="7"/>
      <c r="B213" s="4"/>
      <c r="C213" s="5"/>
      <c r="D213" s="9" t="str">
        <f>IF($B213="","",IFERROR(VLOOKUP($B213,Productos!$B$4:$N$103,5,FALSE),""))</f>
        <v/>
      </c>
      <c r="E213" s="9" t="str">
        <f t="shared" si="6"/>
        <v/>
      </c>
      <c r="F213" s="9" t="str">
        <f>IF($B213="","",IFERROR(VLOOKUP($B213,Productos!$B$4:$N$103,4,FALSE),""))</f>
        <v/>
      </c>
      <c r="G213" s="9" t="str">
        <f t="shared" si="7"/>
        <v/>
      </c>
      <c r="H213" s="4"/>
      <c r="I213" s="4"/>
    </row>
    <row r="214" spans="1:9" x14ac:dyDescent="0.25">
      <c r="A214" s="7"/>
      <c r="B214" s="4"/>
      <c r="C214" s="5"/>
      <c r="D214" s="9" t="str">
        <f>IF($B214="","",IFERROR(VLOOKUP($B214,Productos!$B$4:$N$103,5,FALSE),""))</f>
        <v/>
      </c>
      <c r="E214" s="9" t="str">
        <f t="shared" si="6"/>
        <v/>
      </c>
      <c r="F214" s="9" t="str">
        <f>IF($B214="","",IFERROR(VLOOKUP($B214,Productos!$B$4:$N$103,4,FALSE),""))</f>
        <v/>
      </c>
      <c r="G214" s="9" t="str">
        <f t="shared" si="7"/>
        <v/>
      </c>
      <c r="H214" s="4"/>
      <c r="I214" s="4"/>
    </row>
    <row r="215" spans="1:9" x14ac:dyDescent="0.25">
      <c r="A215" s="7"/>
      <c r="B215" s="4"/>
      <c r="C215" s="5"/>
      <c r="D215" s="9" t="str">
        <f>IF($B215="","",IFERROR(VLOOKUP($B215,Productos!$B$4:$N$103,5,FALSE),""))</f>
        <v/>
      </c>
      <c r="E215" s="9" t="str">
        <f t="shared" si="6"/>
        <v/>
      </c>
      <c r="F215" s="9" t="str">
        <f>IF($B215="","",IFERROR(VLOOKUP($B215,Productos!$B$4:$N$103,4,FALSE),""))</f>
        <v/>
      </c>
      <c r="G215" s="9" t="str">
        <f t="shared" si="7"/>
        <v/>
      </c>
      <c r="H215" s="4"/>
      <c r="I215" s="4"/>
    </row>
    <row r="216" spans="1:9" x14ac:dyDescent="0.25">
      <c r="A216" s="7"/>
      <c r="B216" s="4"/>
      <c r="C216" s="5"/>
      <c r="D216" s="9" t="str">
        <f>IF($B216="","",IFERROR(VLOOKUP($B216,Productos!$B$4:$N$103,5,FALSE),""))</f>
        <v/>
      </c>
      <c r="E216" s="9" t="str">
        <f t="shared" si="6"/>
        <v/>
      </c>
      <c r="F216" s="9" t="str">
        <f>IF($B216="","",IFERROR(VLOOKUP($B216,Productos!$B$4:$N$103,4,FALSE),""))</f>
        <v/>
      </c>
      <c r="G216" s="9" t="str">
        <f t="shared" si="7"/>
        <v/>
      </c>
      <c r="H216" s="4"/>
      <c r="I216" s="4"/>
    </row>
    <row r="217" spans="1:9" x14ac:dyDescent="0.25">
      <c r="A217" s="7"/>
      <c r="B217" s="4"/>
      <c r="C217" s="5"/>
      <c r="D217" s="9" t="str">
        <f>IF($B217="","",IFERROR(VLOOKUP($B217,Productos!$B$4:$N$103,5,FALSE),""))</f>
        <v/>
      </c>
      <c r="E217" s="9" t="str">
        <f t="shared" si="6"/>
        <v/>
      </c>
      <c r="F217" s="9" t="str">
        <f>IF($B217="","",IFERROR(VLOOKUP($B217,Productos!$B$4:$N$103,4,FALSE),""))</f>
        <v/>
      </c>
      <c r="G217" s="9" t="str">
        <f t="shared" si="7"/>
        <v/>
      </c>
      <c r="H217" s="4"/>
      <c r="I217" s="4"/>
    </row>
    <row r="218" spans="1:9" x14ac:dyDescent="0.25">
      <c r="A218" s="7"/>
      <c r="B218" s="4"/>
      <c r="C218" s="5"/>
      <c r="D218" s="9" t="str">
        <f>IF($B218="","",IFERROR(VLOOKUP($B218,Productos!$B$4:$N$103,5,FALSE),""))</f>
        <v/>
      </c>
      <c r="E218" s="9" t="str">
        <f t="shared" si="6"/>
        <v/>
      </c>
      <c r="F218" s="9" t="str">
        <f>IF($B218="","",IFERROR(VLOOKUP($B218,Productos!$B$4:$N$103,4,FALSE),""))</f>
        <v/>
      </c>
      <c r="G218" s="9" t="str">
        <f t="shared" si="7"/>
        <v/>
      </c>
      <c r="H218" s="4"/>
      <c r="I218" s="4"/>
    </row>
    <row r="219" spans="1:9" x14ac:dyDescent="0.25">
      <c r="A219" s="7"/>
      <c r="B219" s="4"/>
      <c r="C219" s="5"/>
      <c r="D219" s="9" t="str">
        <f>IF($B219="","",IFERROR(VLOOKUP($B219,Productos!$B$4:$N$103,5,FALSE),""))</f>
        <v/>
      </c>
      <c r="E219" s="9" t="str">
        <f t="shared" si="6"/>
        <v/>
      </c>
      <c r="F219" s="9" t="str">
        <f>IF($B219="","",IFERROR(VLOOKUP($B219,Productos!$B$4:$N$103,4,FALSE),""))</f>
        <v/>
      </c>
      <c r="G219" s="9" t="str">
        <f t="shared" si="7"/>
        <v/>
      </c>
      <c r="H219" s="4"/>
      <c r="I219" s="4"/>
    </row>
    <row r="220" spans="1:9" x14ac:dyDescent="0.25">
      <c r="A220" s="7"/>
      <c r="B220" s="4"/>
      <c r="C220" s="5"/>
      <c r="D220" s="9" t="str">
        <f>IF($B220="","",IFERROR(VLOOKUP($B220,Productos!$B$4:$N$103,5,FALSE),""))</f>
        <v/>
      </c>
      <c r="E220" s="9" t="str">
        <f t="shared" si="6"/>
        <v/>
      </c>
      <c r="F220" s="9" t="str">
        <f>IF($B220="","",IFERROR(VLOOKUP($B220,Productos!$B$4:$N$103,4,FALSE),""))</f>
        <v/>
      </c>
      <c r="G220" s="9" t="str">
        <f t="shared" si="7"/>
        <v/>
      </c>
      <c r="H220" s="4"/>
      <c r="I220" s="4"/>
    </row>
    <row r="221" spans="1:9" x14ac:dyDescent="0.25">
      <c r="A221" s="7"/>
      <c r="B221" s="4"/>
      <c r="C221" s="5"/>
      <c r="D221" s="9" t="str">
        <f>IF($B221="","",IFERROR(VLOOKUP($B221,Productos!$B$4:$N$103,5,FALSE),""))</f>
        <v/>
      </c>
      <c r="E221" s="9" t="str">
        <f t="shared" si="6"/>
        <v/>
      </c>
      <c r="F221" s="9" t="str">
        <f>IF($B221="","",IFERROR(VLOOKUP($B221,Productos!$B$4:$N$103,4,FALSE),""))</f>
        <v/>
      </c>
      <c r="G221" s="9" t="str">
        <f t="shared" si="7"/>
        <v/>
      </c>
      <c r="H221" s="4"/>
      <c r="I221" s="4"/>
    </row>
    <row r="222" spans="1:9" x14ac:dyDescent="0.25">
      <c r="A222" s="7"/>
      <c r="B222" s="4"/>
      <c r="C222" s="5"/>
      <c r="D222" s="9" t="str">
        <f>IF($B222="","",IFERROR(VLOOKUP($B222,Productos!$B$4:$N$103,5,FALSE),""))</f>
        <v/>
      </c>
      <c r="E222" s="9" t="str">
        <f t="shared" si="6"/>
        <v/>
      </c>
      <c r="F222" s="9" t="str">
        <f>IF($B222="","",IFERROR(VLOOKUP($B222,Productos!$B$4:$N$103,4,FALSE),""))</f>
        <v/>
      </c>
      <c r="G222" s="9" t="str">
        <f t="shared" si="7"/>
        <v/>
      </c>
      <c r="H222" s="4"/>
      <c r="I222" s="4"/>
    </row>
    <row r="223" spans="1:9" x14ac:dyDescent="0.25">
      <c r="A223" s="7"/>
      <c r="B223" s="4"/>
      <c r="C223" s="5"/>
      <c r="D223" s="9" t="str">
        <f>IF($B223="","",IFERROR(VLOOKUP($B223,Productos!$B$4:$N$103,5,FALSE),""))</f>
        <v/>
      </c>
      <c r="E223" s="9" t="str">
        <f t="shared" si="6"/>
        <v/>
      </c>
      <c r="F223" s="9" t="str">
        <f>IF($B223="","",IFERROR(VLOOKUP($B223,Productos!$B$4:$N$103,4,FALSE),""))</f>
        <v/>
      </c>
      <c r="G223" s="9" t="str">
        <f t="shared" si="7"/>
        <v/>
      </c>
      <c r="H223" s="4"/>
      <c r="I223" s="4"/>
    </row>
    <row r="224" spans="1:9" x14ac:dyDescent="0.25">
      <c r="A224" s="7"/>
      <c r="B224" s="4"/>
      <c r="C224" s="5"/>
      <c r="D224" s="9" t="str">
        <f>IF($B224="","",IFERROR(VLOOKUP($B224,Productos!$B$4:$N$103,5,FALSE),""))</f>
        <v/>
      </c>
      <c r="E224" s="9" t="str">
        <f t="shared" si="6"/>
        <v/>
      </c>
      <c r="F224" s="9" t="str">
        <f>IF($B224="","",IFERROR(VLOOKUP($B224,Productos!$B$4:$N$103,4,FALSE),""))</f>
        <v/>
      </c>
      <c r="G224" s="9" t="str">
        <f t="shared" si="7"/>
        <v/>
      </c>
      <c r="H224" s="4"/>
      <c r="I224" s="4"/>
    </row>
    <row r="225" spans="1:9" x14ac:dyDescent="0.25">
      <c r="A225" s="7"/>
      <c r="B225" s="4"/>
      <c r="C225" s="5"/>
      <c r="D225" s="9" t="str">
        <f>IF($B225="","",IFERROR(VLOOKUP($B225,Productos!$B$4:$N$103,5,FALSE),""))</f>
        <v/>
      </c>
      <c r="E225" s="9" t="str">
        <f t="shared" si="6"/>
        <v/>
      </c>
      <c r="F225" s="9" t="str">
        <f>IF($B225="","",IFERROR(VLOOKUP($B225,Productos!$B$4:$N$103,4,FALSE),""))</f>
        <v/>
      </c>
      <c r="G225" s="9" t="str">
        <f t="shared" si="7"/>
        <v/>
      </c>
      <c r="H225" s="4"/>
      <c r="I225" s="4"/>
    </row>
    <row r="226" spans="1:9" x14ac:dyDescent="0.25">
      <c r="A226" s="7"/>
      <c r="B226" s="4"/>
      <c r="C226" s="5"/>
      <c r="D226" s="9" t="str">
        <f>IF($B226="","",IFERROR(VLOOKUP($B226,Productos!$B$4:$N$103,5,FALSE),""))</f>
        <v/>
      </c>
      <c r="E226" s="9" t="str">
        <f t="shared" si="6"/>
        <v/>
      </c>
      <c r="F226" s="9" t="str">
        <f>IF($B226="","",IFERROR(VLOOKUP($B226,Productos!$B$4:$N$103,4,FALSE),""))</f>
        <v/>
      </c>
      <c r="G226" s="9" t="str">
        <f t="shared" si="7"/>
        <v/>
      </c>
      <c r="H226" s="4"/>
      <c r="I226" s="4"/>
    </row>
    <row r="227" spans="1:9" x14ac:dyDescent="0.25">
      <c r="A227" s="7"/>
      <c r="B227" s="4"/>
      <c r="C227" s="5"/>
      <c r="D227" s="9" t="str">
        <f>IF($B227="","",IFERROR(VLOOKUP($B227,Productos!$B$4:$N$103,5,FALSE),""))</f>
        <v/>
      </c>
      <c r="E227" s="9" t="str">
        <f t="shared" si="6"/>
        <v/>
      </c>
      <c r="F227" s="9" t="str">
        <f>IF($B227="","",IFERROR(VLOOKUP($B227,Productos!$B$4:$N$103,4,FALSE),""))</f>
        <v/>
      </c>
      <c r="G227" s="9" t="str">
        <f t="shared" si="7"/>
        <v/>
      </c>
      <c r="H227" s="4"/>
      <c r="I227" s="4"/>
    </row>
    <row r="228" spans="1:9" x14ac:dyDescent="0.25">
      <c r="A228" s="7"/>
      <c r="B228" s="4"/>
      <c r="C228" s="5"/>
      <c r="D228" s="9" t="str">
        <f>IF($B228="","",IFERROR(VLOOKUP($B228,Productos!$B$4:$N$103,5,FALSE),""))</f>
        <v/>
      </c>
      <c r="E228" s="9" t="str">
        <f t="shared" si="6"/>
        <v/>
      </c>
      <c r="F228" s="9" t="str">
        <f>IF($B228="","",IFERROR(VLOOKUP($B228,Productos!$B$4:$N$103,4,FALSE),""))</f>
        <v/>
      </c>
      <c r="G228" s="9" t="str">
        <f t="shared" si="7"/>
        <v/>
      </c>
      <c r="H228" s="4"/>
      <c r="I228" s="4"/>
    </row>
    <row r="229" spans="1:9" x14ac:dyDescent="0.25">
      <c r="A229" s="7"/>
      <c r="B229" s="4"/>
      <c r="C229" s="5"/>
      <c r="D229" s="9" t="str">
        <f>IF($B229="","",IFERROR(VLOOKUP($B229,Productos!$B$4:$N$103,5,FALSE),""))</f>
        <v/>
      </c>
      <c r="E229" s="9" t="str">
        <f t="shared" si="6"/>
        <v/>
      </c>
      <c r="F229" s="9" t="str">
        <f>IF($B229="","",IFERROR(VLOOKUP($B229,Productos!$B$4:$N$103,4,FALSE),""))</f>
        <v/>
      </c>
      <c r="G229" s="9" t="str">
        <f t="shared" si="7"/>
        <v/>
      </c>
      <c r="H229" s="4"/>
      <c r="I229" s="4"/>
    </row>
    <row r="230" spans="1:9" x14ac:dyDescent="0.25">
      <c r="A230" s="7"/>
      <c r="B230" s="4"/>
      <c r="C230" s="5"/>
      <c r="D230" s="9" t="str">
        <f>IF($B230="","",IFERROR(VLOOKUP($B230,Productos!$B$4:$N$103,5,FALSE),""))</f>
        <v/>
      </c>
      <c r="E230" s="9" t="str">
        <f t="shared" si="6"/>
        <v/>
      </c>
      <c r="F230" s="9" t="str">
        <f>IF($B230="","",IFERROR(VLOOKUP($B230,Productos!$B$4:$N$103,4,FALSE),""))</f>
        <v/>
      </c>
      <c r="G230" s="9" t="str">
        <f t="shared" si="7"/>
        <v/>
      </c>
      <c r="H230" s="4"/>
      <c r="I230" s="4"/>
    </row>
    <row r="231" spans="1:9" x14ac:dyDescent="0.25">
      <c r="A231" s="7"/>
      <c r="B231" s="4"/>
      <c r="C231" s="5"/>
      <c r="D231" s="9" t="str">
        <f>IF($B231="","",IFERROR(VLOOKUP($B231,Productos!$B$4:$N$103,5,FALSE),""))</f>
        <v/>
      </c>
      <c r="E231" s="9" t="str">
        <f t="shared" si="6"/>
        <v/>
      </c>
      <c r="F231" s="9" t="str">
        <f>IF($B231="","",IFERROR(VLOOKUP($B231,Productos!$B$4:$N$103,4,FALSE),""))</f>
        <v/>
      </c>
      <c r="G231" s="9" t="str">
        <f t="shared" si="7"/>
        <v/>
      </c>
      <c r="H231" s="4"/>
      <c r="I231" s="4"/>
    </row>
    <row r="232" spans="1:9" x14ac:dyDescent="0.25">
      <c r="A232" s="7"/>
      <c r="B232" s="4"/>
      <c r="C232" s="5"/>
      <c r="D232" s="9" t="str">
        <f>IF($B232="","",IFERROR(VLOOKUP($B232,Productos!$B$4:$N$103,5,FALSE),""))</f>
        <v/>
      </c>
      <c r="E232" s="9" t="str">
        <f t="shared" si="6"/>
        <v/>
      </c>
      <c r="F232" s="9" t="str">
        <f>IF($B232="","",IFERROR(VLOOKUP($B232,Productos!$B$4:$N$103,4,FALSE),""))</f>
        <v/>
      </c>
      <c r="G232" s="9" t="str">
        <f t="shared" si="7"/>
        <v/>
      </c>
      <c r="H232" s="4"/>
      <c r="I232" s="4"/>
    </row>
    <row r="233" spans="1:9" x14ac:dyDescent="0.25">
      <c r="A233" s="7"/>
      <c r="B233" s="4"/>
      <c r="C233" s="5"/>
      <c r="D233" s="9" t="str">
        <f>IF($B233="","",IFERROR(VLOOKUP($B233,Productos!$B$4:$N$103,5,FALSE),""))</f>
        <v/>
      </c>
      <c r="E233" s="9" t="str">
        <f t="shared" si="6"/>
        <v/>
      </c>
      <c r="F233" s="9" t="str">
        <f>IF($B233="","",IFERROR(VLOOKUP($B233,Productos!$B$4:$N$103,4,FALSE),""))</f>
        <v/>
      </c>
      <c r="G233" s="9" t="str">
        <f t="shared" si="7"/>
        <v/>
      </c>
      <c r="H233" s="4"/>
      <c r="I233" s="4"/>
    </row>
    <row r="234" spans="1:9" x14ac:dyDescent="0.25">
      <c r="A234" s="7"/>
      <c r="B234" s="4"/>
      <c r="C234" s="5"/>
      <c r="D234" s="9" t="str">
        <f>IF($B234="","",IFERROR(VLOOKUP($B234,Productos!$B$4:$N$103,5,FALSE),""))</f>
        <v/>
      </c>
      <c r="E234" s="9" t="str">
        <f t="shared" si="6"/>
        <v/>
      </c>
      <c r="F234" s="9" t="str">
        <f>IF($B234="","",IFERROR(VLOOKUP($B234,Productos!$B$4:$N$103,4,FALSE),""))</f>
        <v/>
      </c>
      <c r="G234" s="9" t="str">
        <f t="shared" si="7"/>
        <v/>
      </c>
      <c r="H234" s="4"/>
      <c r="I234" s="4"/>
    </row>
    <row r="235" spans="1:9" x14ac:dyDescent="0.25">
      <c r="A235" s="7"/>
      <c r="B235" s="4"/>
      <c r="C235" s="5"/>
      <c r="D235" s="9" t="str">
        <f>IF($B235="","",IFERROR(VLOOKUP($B235,Productos!$B$4:$N$103,5,FALSE),""))</f>
        <v/>
      </c>
      <c r="E235" s="9" t="str">
        <f t="shared" si="6"/>
        <v/>
      </c>
      <c r="F235" s="9" t="str">
        <f>IF($B235="","",IFERROR(VLOOKUP($B235,Productos!$B$4:$N$103,4,FALSE),""))</f>
        <v/>
      </c>
      <c r="G235" s="9" t="str">
        <f t="shared" si="7"/>
        <v/>
      </c>
      <c r="H235" s="4"/>
      <c r="I235" s="4"/>
    </row>
    <row r="236" spans="1:9" x14ac:dyDescent="0.25">
      <c r="A236" s="7"/>
      <c r="B236" s="4"/>
      <c r="C236" s="5"/>
      <c r="D236" s="9" t="str">
        <f>IF($B236="","",IFERROR(VLOOKUP($B236,Productos!$B$4:$N$103,5,FALSE),""))</f>
        <v/>
      </c>
      <c r="E236" s="9" t="str">
        <f t="shared" si="6"/>
        <v/>
      </c>
      <c r="F236" s="9" t="str">
        <f>IF($B236="","",IFERROR(VLOOKUP($B236,Productos!$B$4:$N$103,4,FALSE),""))</f>
        <v/>
      </c>
      <c r="G236" s="9" t="str">
        <f t="shared" si="7"/>
        <v/>
      </c>
      <c r="H236" s="4"/>
      <c r="I236" s="4"/>
    </row>
    <row r="237" spans="1:9" x14ac:dyDescent="0.25">
      <c r="A237" s="7"/>
      <c r="B237" s="4"/>
      <c r="C237" s="5"/>
      <c r="D237" s="9" t="str">
        <f>IF($B237="","",IFERROR(VLOOKUP($B237,Productos!$B$4:$N$103,5,FALSE),""))</f>
        <v/>
      </c>
      <c r="E237" s="9" t="str">
        <f t="shared" si="6"/>
        <v/>
      </c>
      <c r="F237" s="9" t="str">
        <f>IF($B237="","",IFERROR(VLOOKUP($B237,Productos!$B$4:$N$103,4,FALSE),""))</f>
        <v/>
      </c>
      <c r="G237" s="9" t="str">
        <f t="shared" si="7"/>
        <v/>
      </c>
      <c r="H237" s="4"/>
      <c r="I237" s="4"/>
    </row>
    <row r="238" spans="1:9" x14ac:dyDescent="0.25">
      <c r="A238" s="7"/>
      <c r="B238" s="4"/>
      <c r="C238" s="5"/>
      <c r="D238" s="9" t="str">
        <f>IF($B238="","",IFERROR(VLOOKUP($B238,Productos!$B$4:$N$103,5,FALSE),""))</f>
        <v/>
      </c>
      <c r="E238" s="9" t="str">
        <f t="shared" si="6"/>
        <v/>
      </c>
      <c r="F238" s="9" t="str">
        <f>IF($B238="","",IFERROR(VLOOKUP($B238,Productos!$B$4:$N$103,4,FALSE),""))</f>
        <v/>
      </c>
      <c r="G238" s="9" t="str">
        <f t="shared" si="7"/>
        <v/>
      </c>
      <c r="H238" s="4"/>
      <c r="I238" s="4"/>
    </row>
    <row r="239" spans="1:9" x14ac:dyDescent="0.25">
      <c r="A239" s="7"/>
      <c r="B239" s="4"/>
      <c r="C239" s="5"/>
      <c r="D239" s="9" t="str">
        <f>IF($B239="","",IFERROR(VLOOKUP($B239,Productos!$B$4:$N$103,5,FALSE),""))</f>
        <v/>
      </c>
      <c r="E239" s="9" t="str">
        <f t="shared" si="6"/>
        <v/>
      </c>
      <c r="F239" s="9" t="str">
        <f>IF($B239="","",IFERROR(VLOOKUP($B239,Productos!$B$4:$N$103,4,FALSE),""))</f>
        <v/>
      </c>
      <c r="G239" s="9" t="str">
        <f t="shared" si="7"/>
        <v/>
      </c>
      <c r="H239" s="4"/>
      <c r="I239" s="4"/>
    </row>
    <row r="240" spans="1:9" x14ac:dyDescent="0.25">
      <c r="A240" s="7"/>
      <c r="B240" s="4"/>
      <c r="C240" s="5"/>
      <c r="D240" s="9" t="str">
        <f>IF($B240="","",IFERROR(VLOOKUP($B240,Productos!$B$4:$N$103,5,FALSE),""))</f>
        <v/>
      </c>
      <c r="E240" s="9" t="str">
        <f t="shared" si="6"/>
        <v/>
      </c>
      <c r="F240" s="9" t="str">
        <f>IF($B240="","",IFERROR(VLOOKUP($B240,Productos!$B$4:$N$103,4,FALSE),""))</f>
        <v/>
      </c>
      <c r="G240" s="9" t="str">
        <f t="shared" si="7"/>
        <v/>
      </c>
      <c r="H240" s="4"/>
      <c r="I240" s="4"/>
    </row>
    <row r="241" spans="1:9" x14ac:dyDescent="0.25">
      <c r="A241" s="7"/>
      <c r="B241" s="4"/>
      <c r="C241" s="5"/>
      <c r="D241" s="9" t="str">
        <f>IF($B241="","",IFERROR(VLOOKUP($B241,Productos!$B$4:$N$103,5,FALSE),""))</f>
        <v/>
      </c>
      <c r="E241" s="9" t="str">
        <f t="shared" si="6"/>
        <v/>
      </c>
      <c r="F241" s="9" t="str">
        <f>IF($B241="","",IFERROR(VLOOKUP($B241,Productos!$B$4:$N$103,4,FALSE),""))</f>
        <v/>
      </c>
      <c r="G241" s="9" t="str">
        <f t="shared" si="7"/>
        <v/>
      </c>
      <c r="H241" s="4"/>
      <c r="I241" s="4"/>
    </row>
    <row r="242" spans="1:9" x14ac:dyDescent="0.25">
      <c r="A242" s="7"/>
      <c r="B242" s="4"/>
      <c r="C242" s="5"/>
      <c r="D242" s="9" t="str">
        <f>IF($B242="","",IFERROR(VLOOKUP($B242,Productos!$B$4:$N$103,5,FALSE),""))</f>
        <v/>
      </c>
      <c r="E242" s="9" t="str">
        <f t="shared" si="6"/>
        <v/>
      </c>
      <c r="F242" s="9" t="str">
        <f>IF($B242="","",IFERROR(VLOOKUP($B242,Productos!$B$4:$N$103,4,FALSE),""))</f>
        <v/>
      </c>
      <c r="G242" s="9" t="str">
        <f t="shared" si="7"/>
        <v/>
      </c>
      <c r="H242" s="4"/>
      <c r="I242" s="4"/>
    </row>
    <row r="243" spans="1:9" x14ac:dyDescent="0.25">
      <c r="A243" s="7"/>
      <c r="B243" s="4"/>
      <c r="C243" s="5"/>
      <c r="D243" s="9" t="str">
        <f>IF($B243="","",IFERROR(VLOOKUP($B243,Productos!$B$4:$N$103,5,FALSE),""))</f>
        <v/>
      </c>
      <c r="E243" s="9" t="str">
        <f t="shared" si="6"/>
        <v/>
      </c>
      <c r="F243" s="9" t="str">
        <f>IF($B243="","",IFERROR(VLOOKUP($B243,Productos!$B$4:$N$103,4,FALSE),""))</f>
        <v/>
      </c>
      <c r="G243" s="9" t="str">
        <f t="shared" si="7"/>
        <v/>
      </c>
      <c r="H243" s="4"/>
      <c r="I243" s="4"/>
    </row>
    <row r="244" spans="1:9" x14ac:dyDescent="0.25">
      <c r="A244" s="7"/>
      <c r="B244" s="4"/>
      <c r="C244" s="5"/>
      <c r="D244" s="9" t="str">
        <f>IF($B244="","",IFERROR(VLOOKUP($B244,Productos!$B$4:$N$103,5,FALSE),""))</f>
        <v/>
      </c>
      <c r="E244" s="9" t="str">
        <f t="shared" si="6"/>
        <v/>
      </c>
      <c r="F244" s="9" t="str">
        <f>IF($B244="","",IFERROR(VLOOKUP($B244,Productos!$B$4:$N$103,4,FALSE),""))</f>
        <v/>
      </c>
      <c r="G244" s="9" t="str">
        <f t="shared" si="7"/>
        <v/>
      </c>
      <c r="H244" s="4"/>
      <c r="I244" s="4"/>
    </row>
    <row r="245" spans="1:9" x14ac:dyDescent="0.25">
      <c r="A245" s="7"/>
      <c r="B245" s="4"/>
      <c r="C245" s="5"/>
      <c r="D245" s="9" t="str">
        <f>IF($B245="","",IFERROR(VLOOKUP($B245,Productos!$B$4:$N$103,5,FALSE),""))</f>
        <v/>
      </c>
      <c r="E245" s="9" t="str">
        <f t="shared" si="6"/>
        <v/>
      </c>
      <c r="F245" s="9" t="str">
        <f>IF($B245="","",IFERROR(VLOOKUP($B245,Productos!$B$4:$N$103,4,FALSE),""))</f>
        <v/>
      </c>
      <c r="G245" s="9" t="str">
        <f t="shared" si="7"/>
        <v/>
      </c>
      <c r="H245" s="4"/>
      <c r="I245" s="4"/>
    </row>
    <row r="246" spans="1:9" x14ac:dyDescent="0.25">
      <c r="A246" s="7"/>
      <c r="B246" s="4"/>
      <c r="C246" s="5"/>
      <c r="D246" s="9" t="str">
        <f>IF($B246="","",IFERROR(VLOOKUP($B246,Productos!$B$4:$N$103,5,FALSE),""))</f>
        <v/>
      </c>
      <c r="E246" s="9" t="str">
        <f t="shared" si="6"/>
        <v/>
      </c>
      <c r="F246" s="9" t="str">
        <f>IF($B246="","",IFERROR(VLOOKUP($B246,Productos!$B$4:$N$103,4,FALSE),""))</f>
        <v/>
      </c>
      <c r="G246" s="9" t="str">
        <f t="shared" si="7"/>
        <v/>
      </c>
      <c r="H246" s="4"/>
      <c r="I246" s="4"/>
    </row>
    <row r="247" spans="1:9" x14ac:dyDescent="0.25">
      <c r="A247" s="7"/>
      <c r="B247" s="4"/>
      <c r="C247" s="5"/>
      <c r="D247" s="9" t="str">
        <f>IF($B247="","",IFERROR(VLOOKUP($B247,Productos!$B$4:$N$103,5,FALSE),""))</f>
        <v/>
      </c>
      <c r="E247" s="9" t="str">
        <f t="shared" si="6"/>
        <v/>
      </c>
      <c r="F247" s="9" t="str">
        <f>IF($B247="","",IFERROR(VLOOKUP($B247,Productos!$B$4:$N$103,4,FALSE),""))</f>
        <v/>
      </c>
      <c r="G247" s="9" t="str">
        <f t="shared" si="7"/>
        <v/>
      </c>
      <c r="H247" s="4"/>
      <c r="I247" s="4"/>
    </row>
    <row r="248" spans="1:9" x14ac:dyDescent="0.25">
      <c r="A248" s="7"/>
      <c r="B248" s="4"/>
      <c r="C248" s="5"/>
      <c r="D248" s="9" t="str">
        <f>IF($B248="","",IFERROR(VLOOKUP($B248,Productos!$B$4:$N$103,5,FALSE),""))</f>
        <v/>
      </c>
      <c r="E248" s="9" t="str">
        <f t="shared" si="6"/>
        <v/>
      </c>
      <c r="F248" s="9" t="str">
        <f>IF($B248="","",IFERROR(VLOOKUP($B248,Productos!$B$4:$N$103,4,FALSE),""))</f>
        <v/>
      </c>
      <c r="G248" s="9" t="str">
        <f t="shared" si="7"/>
        <v/>
      </c>
      <c r="H248" s="4"/>
      <c r="I248" s="4"/>
    </row>
    <row r="249" spans="1:9" x14ac:dyDescent="0.25">
      <c r="A249" s="7"/>
      <c r="B249" s="4"/>
      <c r="C249" s="5"/>
      <c r="D249" s="9" t="str">
        <f>IF($B249="","",IFERROR(VLOOKUP($B249,Productos!$B$4:$N$103,5,FALSE),""))</f>
        <v/>
      </c>
      <c r="E249" s="9" t="str">
        <f t="shared" si="6"/>
        <v/>
      </c>
      <c r="F249" s="9" t="str">
        <f>IF($B249="","",IFERROR(VLOOKUP($B249,Productos!$B$4:$N$103,4,FALSE),""))</f>
        <v/>
      </c>
      <c r="G249" s="9" t="str">
        <f t="shared" si="7"/>
        <v/>
      </c>
      <c r="H249" s="4"/>
      <c r="I249" s="4"/>
    </row>
    <row r="250" spans="1:9" x14ac:dyDescent="0.25">
      <c r="A250" s="7"/>
      <c r="B250" s="4"/>
      <c r="C250" s="5"/>
      <c r="D250" s="9" t="str">
        <f>IF($B250="","",IFERROR(VLOOKUP($B250,Productos!$B$4:$N$103,5,FALSE),""))</f>
        <v/>
      </c>
      <c r="E250" s="9" t="str">
        <f t="shared" si="6"/>
        <v/>
      </c>
      <c r="F250" s="9" t="str">
        <f>IF($B250="","",IFERROR(VLOOKUP($B250,Productos!$B$4:$N$103,4,FALSE),""))</f>
        <v/>
      </c>
      <c r="G250" s="9" t="str">
        <f t="shared" si="7"/>
        <v/>
      </c>
      <c r="H250" s="4"/>
      <c r="I250" s="4"/>
    </row>
    <row r="251" spans="1:9" x14ac:dyDescent="0.25">
      <c r="A251" s="7"/>
      <c r="B251" s="4"/>
      <c r="C251" s="5"/>
      <c r="D251" s="9" t="str">
        <f>IF($B251="","",IFERROR(VLOOKUP($B251,Productos!$B$4:$N$103,5,FALSE),""))</f>
        <v/>
      </c>
      <c r="E251" s="9" t="str">
        <f t="shared" si="6"/>
        <v/>
      </c>
      <c r="F251" s="9" t="str">
        <f>IF($B251="","",IFERROR(VLOOKUP($B251,Productos!$B$4:$N$103,4,FALSE),""))</f>
        <v/>
      </c>
      <c r="G251" s="9" t="str">
        <f t="shared" si="7"/>
        <v/>
      </c>
      <c r="H251" s="4"/>
      <c r="I251" s="4"/>
    </row>
    <row r="252" spans="1:9" x14ac:dyDescent="0.25">
      <c r="A252" s="7"/>
      <c r="B252" s="4"/>
      <c r="C252" s="5"/>
      <c r="D252" s="9" t="str">
        <f>IF($B252="","",IFERROR(VLOOKUP($B252,Productos!$B$4:$N$103,5,FALSE),""))</f>
        <v/>
      </c>
      <c r="E252" s="9" t="str">
        <f t="shared" si="6"/>
        <v/>
      </c>
      <c r="F252" s="9" t="str">
        <f>IF($B252="","",IFERROR(VLOOKUP($B252,Productos!$B$4:$N$103,4,FALSE),""))</f>
        <v/>
      </c>
      <c r="G252" s="9" t="str">
        <f t="shared" si="7"/>
        <v/>
      </c>
      <c r="H252" s="4"/>
      <c r="I252" s="4"/>
    </row>
    <row r="253" spans="1:9" x14ac:dyDescent="0.25">
      <c r="A253" s="7"/>
      <c r="B253" s="4"/>
      <c r="C253" s="5"/>
      <c r="D253" s="9" t="str">
        <f>IF($B253="","",IFERROR(VLOOKUP($B253,Productos!$B$4:$N$103,5,FALSE),""))</f>
        <v/>
      </c>
      <c r="E253" s="9" t="str">
        <f t="shared" si="6"/>
        <v/>
      </c>
      <c r="F253" s="9" t="str">
        <f>IF($B253="","",IFERROR(VLOOKUP($B253,Productos!$B$4:$N$103,4,FALSE),""))</f>
        <v/>
      </c>
      <c r="G253" s="9" t="str">
        <f t="shared" si="7"/>
        <v/>
      </c>
      <c r="H253" s="4"/>
      <c r="I253" s="4"/>
    </row>
    <row r="254" spans="1:9" x14ac:dyDescent="0.25">
      <c r="A254" s="7"/>
      <c r="B254" s="4"/>
      <c r="C254" s="5"/>
      <c r="D254" s="9" t="str">
        <f>IF($B254="","",IFERROR(VLOOKUP($B254,Productos!$B$4:$N$103,5,FALSE),""))</f>
        <v/>
      </c>
      <c r="E254" s="9" t="str">
        <f t="shared" si="6"/>
        <v/>
      </c>
      <c r="F254" s="9" t="str">
        <f>IF($B254="","",IFERROR(VLOOKUP($B254,Productos!$B$4:$N$103,4,FALSE),""))</f>
        <v/>
      </c>
      <c r="G254" s="9" t="str">
        <f t="shared" si="7"/>
        <v/>
      </c>
      <c r="H254" s="4"/>
      <c r="I254" s="4"/>
    </row>
    <row r="255" spans="1:9" x14ac:dyDescent="0.25">
      <c r="A255" s="7"/>
      <c r="B255" s="4"/>
      <c r="C255" s="5"/>
      <c r="D255" s="9" t="str">
        <f>IF($B255="","",IFERROR(VLOOKUP($B255,Productos!$B$4:$N$103,5,FALSE),""))</f>
        <v/>
      </c>
      <c r="E255" s="9" t="str">
        <f t="shared" si="6"/>
        <v/>
      </c>
      <c r="F255" s="9" t="str">
        <f>IF($B255="","",IFERROR(VLOOKUP($B255,Productos!$B$4:$N$103,4,FALSE),""))</f>
        <v/>
      </c>
      <c r="G255" s="9" t="str">
        <f t="shared" si="7"/>
        <v/>
      </c>
      <c r="H255" s="4"/>
      <c r="I255" s="4"/>
    </row>
    <row r="256" spans="1:9" x14ac:dyDescent="0.25">
      <c r="A256" s="7"/>
      <c r="B256" s="4"/>
      <c r="C256" s="5"/>
      <c r="D256" s="9" t="str">
        <f>IF($B256="","",IFERROR(VLOOKUP($B256,Productos!$B$4:$N$103,5,FALSE),""))</f>
        <v/>
      </c>
      <c r="E256" s="9" t="str">
        <f t="shared" si="6"/>
        <v/>
      </c>
      <c r="F256" s="9" t="str">
        <f>IF($B256="","",IFERROR(VLOOKUP($B256,Productos!$B$4:$N$103,4,FALSE),""))</f>
        <v/>
      </c>
      <c r="G256" s="9" t="str">
        <f t="shared" si="7"/>
        <v/>
      </c>
      <c r="H256" s="4"/>
      <c r="I256" s="4"/>
    </row>
    <row r="257" spans="1:9" x14ac:dyDescent="0.25">
      <c r="A257" s="7"/>
      <c r="B257" s="4"/>
      <c r="C257" s="5"/>
      <c r="D257" s="9" t="str">
        <f>IF($B257="","",IFERROR(VLOOKUP($B257,Productos!$B$4:$N$103,5,FALSE),""))</f>
        <v/>
      </c>
      <c r="E257" s="9" t="str">
        <f t="shared" si="6"/>
        <v/>
      </c>
      <c r="F257" s="9" t="str">
        <f>IF($B257="","",IFERROR(VLOOKUP($B257,Productos!$B$4:$N$103,4,FALSE),""))</f>
        <v/>
      </c>
      <c r="G257" s="9" t="str">
        <f t="shared" si="7"/>
        <v/>
      </c>
      <c r="H257" s="4"/>
      <c r="I257" s="4"/>
    </row>
    <row r="258" spans="1:9" x14ac:dyDescent="0.25">
      <c r="A258" s="7"/>
      <c r="B258" s="4"/>
      <c r="C258" s="5"/>
      <c r="D258" s="9" t="str">
        <f>IF($B258="","",IFERROR(VLOOKUP($B258,Productos!$B$4:$N$103,5,FALSE),""))</f>
        <v/>
      </c>
      <c r="E258" s="9" t="str">
        <f t="shared" si="6"/>
        <v/>
      </c>
      <c r="F258" s="9" t="str">
        <f>IF($B258="","",IFERROR(VLOOKUP($B258,Productos!$B$4:$N$103,4,FALSE),""))</f>
        <v/>
      </c>
      <c r="G258" s="9" t="str">
        <f t="shared" si="7"/>
        <v/>
      </c>
      <c r="H258" s="4"/>
      <c r="I258" s="4"/>
    </row>
    <row r="259" spans="1:9" x14ac:dyDescent="0.25">
      <c r="A259" s="7"/>
      <c r="B259" s="4"/>
      <c r="C259" s="5"/>
      <c r="D259" s="9" t="str">
        <f>IF($B259="","",IFERROR(VLOOKUP($B259,Productos!$B$4:$N$103,5,FALSE),""))</f>
        <v/>
      </c>
      <c r="E259" s="9" t="str">
        <f t="shared" si="6"/>
        <v/>
      </c>
      <c r="F259" s="9" t="str">
        <f>IF($B259="","",IFERROR(VLOOKUP($B259,Productos!$B$4:$N$103,4,FALSE),""))</f>
        <v/>
      </c>
      <c r="G259" s="9" t="str">
        <f t="shared" si="7"/>
        <v/>
      </c>
      <c r="H259" s="4"/>
      <c r="I259" s="4"/>
    </row>
    <row r="260" spans="1:9" x14ac:dyDescent="0.25">
      <c r="A260" s="7"/>
      <c r="B260" s="4"/>
      <c r="C260" s="5"/>
      <c r="D260" s="9" t="str">
        <f>IF($B260="","",IFERROR(VLOOKUP($B260,Productos!$B$4:$N$103,5,FALSE),""))</f>
        <v/>
      </c>
      <c r="E260" s="9" t="str">
        <f t="shared" ref="E260:E323" si="8">IF(OR($B260="",$C260=""),"",$C260*$D260)</f>
        <v/>
      </c>
      <c r="F260" s="9" t="str">
        <f>IF($B260="","",IFERROR(VLOOKUP($B260,Productos!$B$4:$N$103,4,FALSE),""))</f>
        <v/>
      </c>
      <c r="G260" s="9" t="str">
        <f t="shared" ref="G260:G323" si="9">IF($B260="","",($D260-$F260)*$C260)</f>
        <v/>
      </c>
      <c r="H260" s="4"/>
      <c r="I260" s="4"/>
    </row>
    <row r="261" spans="1:9" x14ac:dyDescent="0.25">
      <c r="A261" s="7"/>
      <c r="B261" s="4"/>
      <c r="C261" s="5"/>
      <c r="D261" s="9" t="str">
        <f>IF($B261="","",IFERROR(VLOOKUP($B261,Productos!$B$4:$N$103,5,FALSE),""))</f>
        <v/>
      </c>
      <c r="E261" s="9" t="str">
        <f t="shared" si="8"/>
        <v/>
      </c>
      <c r="F261" s="9" t="str">
        <f>IF($B261="","",IFERROR(VLOOKUP($B261,Productos!$B$4:$N$103,4,FALSE),""))</f>
        <v/>
      </c>
      <c r="G261" s="9" t="str">
        <f t="shared" si="9"/>
        <v/>
      </c>
      <c r="H261" s="4"/>
      <c r="I261" s="4"/>
    </row>
    <row r="262" spans="1:9" x14ac:dyDescent="0.25">
      <c r="A262" s="7"/>
      <c r="B262" s="4"/>
      <c r="C262" s="5"/>
      <c r="D262" s="9" t="str">
        <f>IF($B262="","",IFERROR(VLOOKUP($B262,Productos!$B$4:$N$103,5,FALSE),""))</f>
        <v/>
      </c>
      <c r="E262" s="9" t="str">
        <f t="shared" si="8"/>
        <v/>
      </c>
      <c r="F262" s="9" t="str">
        <f>IF($B262="","",IFERROR(VLOOKUP($B262,Productos!$B$4:$N$103,4,FALSE),""))</f>
        <v/>
      </c>
      <c r="G262" s="9" t="str">
        <f t="shared" si="9"/>
        <v/>
      </c>
      <c r="H262" s="4"/>
      <c r="I262" s="4"/>
    </row>
    <row r="263" spans="1:9" x14ac:dyDescent="0.25">
      <c r="A263" s="7"/>
      <c r="B263" s="4"/>
      <c r="C263" s="5"/>
      <c r="D263" s="9" t="str">
        <f>IF($B263="","",IFERROR(VLOOKUP($B263,Productos!$B$4:$N$103,5,FALSE),""))</f>
        <v/>
      </c>
      <c r="E263" s="9" t="str">
        <f t="shared" si="8"/>
        <v/>
      </c>
      <c r="F263" s="9" t="str">
        <f>IF($B263="","",IFERROR(VLOOKUP($B263,Productos!$B$4:$N$103,4,FALSE),""))</f>
        <v/>
      </c>
      <c r="G263" s="9" t="str">
        <f t="shared" si="9"/>
        <v/>
      </c>
      <c r="H263" s="4"/>
      <c r="I263" s="4"/>
    </row>
    <row r="264" spans="1:9" x14ac:dyDescent="0.25">
      <c r="A264" s="7"/>
      <c r="B264" s="4"/>
      <c r="C264" s="5"/>
      <c r="D264" s="9" t="str">
        <f>IF($B264="","",IFERROR(VLOOKUP($B264,Productos!$B$4:$N$103,5,FALSE),""))</f>
        <v/>
      </c>
      <c r="E264" s="9" t="str">
        <f t="shared" si="8"/>
        <v/>
      </c>
      <c r="F264" s="9" t="str">
        <f>IF($B264="","",IFERROR(VLOOKUP($B264,Productos!$B$4:$N$103,4,FALSE),""))</f>
        <v/>
      </c>
      <c r="G264" s="9" t="str">
        <f t="shared" si="9"/>
        <v/>
      </c>
      <c r="H264" s="4"/>
      <c r="I264" s="4"/>
    </row>
    <row r="265" spans="1:9" x14ac:dyDescent="0.25">
      <c r="A265" s="7"/>
      <c r="B265" s="4"/>
      <c r="C265" s="5"/>
      <c r="D265" s="9" t="str">
        <f>IF($B265="","",IFERROR(VLOOKUP($B265,Productos!$B$4:$N$103,5,FALSE),""))</f>
        <v/>
      </c>
      <c r="E265" s="9" t="str">
        <f t="shared" si="8"/>
        <v/>
      </c>
      <c r="F265" s="9" t="str">
        <f>IF($B265="","",IFERROR(VLOOKUP($B265,Productos!$B$4:$N$103,4,FALSE),""))</f>
        <v/>
      </c>
      <c r="G265" s="9" t="str">
        <f t="shared" si="9"/>
        <v/>
      </c>
      <c r="H265" s="4"/>
      <c r="I265" s="4"/>
    </row>
    <row r="266" spans="1:9" x14ac:dyDescent="0.25">
      <c r="A266" s="7"/>
      <c r="B266" s="4"/>
      <c r="C266" s="5"/>
      <c r="D266" s="9" t="str">
        <f>IF($B266="","",IFERROR(VLOOKUP($B266,Productos!$B$4:$N$103,5,FALSE),""))</f>
        <v/>
      </c>
      <c r="E266" s="9" t="str">
        <f t="shared" si="8"/>
        <v/>
      </c>
      <c r="F266" s="9" t="str">
        <f>IF($B266="","",IFERROR(VLOOKUP($B266,Productos!$B$4:$N$103,4,FALSE),""))</f>
        <v/>
      </c>
      <c r="G266" s="9" t="str">
        <f t="shared" si="9"/>
        <v/>
      </c>
      <c r="H266" s="4"/>
      <c r="I266" s="4"/>
    </row>
    <row r="267" spans="1:9" x14ac:dyDescent="0.25">
      <c r="A267" s="7"/>
      <c r="B267" s="4"/>
      <c r="C267" s="5"/>
      <c r="D267" s="9" t="str">
        <f>IF($B267="","",IFERROR(VLOOKUP($B267,Productos!$B$4:$N$103,5,FALSE),""))</f>
        <v/>
      </c>
      <c r="E267" s="9" t="str">
        <f t="shared" si="8"/>
        <v/>
      </c>
      <c r="F267" s="9" t="str">
        <f>IF($B267="","",IFERROR(VLOOKUP($B267,Productos!$B$4:$N$103,4,FALSE),""))</f>
        <v/>
      </c>
      <c r="G267" s="9" t="str">
        <f t="shared" si="9"/>
        <v/>
      </c>
      <c r="H267" s="4"/>
      <c r="I267" s="4"/>
    </row>
    <row r="268" spans="1:9" x14ac:dyDescent="0.25">
      <c r="A268" s="7"/>
      <c r="B268" s="4"/>
      <c r="C268" s="5"/>
      <c r="D268" s="9" t="str">
        <f>IF($B268="","",IFERROR(VLOOKUP($B268,Productos!$B$4:$N$103,5,FALSE),""))</f>
        <v/>
      </c>
      <c r="E268" s="9" t="str">
        <f t="shared" si="8"/>
        <v/>
      </c>
      <c r="F268" s="9" t="str">
        <f>IF($B268="","",IFERROR(VLOOKUP($B268,Productos!$B$4:$N$103,4,FALSE),""))</f>
        <v/>
      </c>
      <c r="G268" s="9" t="str">
        <f t="shared" si="9"/>
        <v/>
      </c>
      <c r="H268" s="4"/>
      <c r="I268" s="4"/>
    </row>
    <row r="269" spans="1:9" x14ac:dyDescent="0.25">
      <c r="A269" s="7"/>
      <c r="B269" s="4"/>
      <c r="C269" s="5"/>
      <c r="D269" s="9" t="str">
        <f>IF($B269="","",IFERROR(VLOOKUP($B269,Productos!$B$4:$N$103,5,FALSE),""))</f>
        <v/>
      </c>
      <c r="E269" s="9" t="str">
        <f t="shared" si="8"/>
        <v/>
      </c>
      <c r="F269" s="9" t="str">
        <f>IF($B269="","",IFERROR(VLOOKUP($B269,Productos!$B$4:$N$103,4,FALSE),""))</f>
        <v/>
      </c>
      <c r="G269" s="9" t="str">
        <f t="shared" si="9"/>
        <v/>
      </c>
      <c r="H269" s="4"/>
      <c r="I269" s="4"/>
    </row>
    <row r="270" spans="1:9" x14ac:dyDescent="0.25">
      <c r="A270" s="7"/>
      <c r="B270" s="4"/>
      <c r="C270" s="5"/>
      <c r="D270" s="9" t="str">
        <f>IF($B270="","",IFERROR(VLOOKUP($B270,Productos!$B$4:$N$103,5,FALSE),""))</f>
        <v/>
      </c>
      <c r="E270" s="9" t="str">
        <f t="shared" si="8"/>
        <v/>
      </c>
      <c r="F270" s="9" t="str">
        <f>IF($B270="","",IFERROR(VLOOKUP($B270,Productos!$B$4:$N$103,4,FALSE),""))</f>
        <v/>
      </c>
      <c r="G270" s="9" t="str">
        <f t="shared" si="9"/>
        <v/>
      </c>
      <c r="H270" s="4"/>
      <c r="I270" s="4"/>
    </row>
    <row r="271" spans="1:9" x14ac:dyDescent="0.25">
      <c r="A271" s="7"/>
      <c r="B271" s="4"/>
      <c r="C271" s="5"/>
      <c r="D271" s="9" t="str">
        <f>IF($B271="","",IFERROR(VLOOKUP($B271,Productos!$B$4:$N$103,5,FALSE),""))</f>
        <v/>
      </c>
      <c r="E271" s="9" t="str">
        <f t="shared" si="8"/>
        <v/>
      </c>
      <c r="F271" s="9" t="str">
        <f>IF($B271="","",IFERROR(VLOOKUP($B271,Productos!$B$4:$N$103,4,FALSE),""))</f>
        <v/>
      </c>
      <c r="G271" s="9" t="str">
        <f t="shared" si="9"/>
        <v/>
      </c>
      <c r="H271" s="4"/>
      <c r="I271" s="4"/>
    </row>
    <row r="272" spans="1:9" x14ac:dyDescent="0.25">
      <c r="A272" s="7"/>
      <c r="B272" s="4"/>
      <c r="C272" s="5"/>
      <c r="D272" s="9" t="str">
        <f>IF($B272="","",IFERROR(VLOOKUP($B272,Productos!$B$4:$N$103,5,FALSE),""))</f>
        <v/>
      </c>
      <c r="E272" s="9" t="str">
        <f t="shared" si="8"/>
        <v/>
      </c>
      <c r="F272" s="9" t="str">
        <f>IF($B272="","",IFERROR(VLOOKUP($B272,Productos!$B$4:$N$103,4,FALSE),""))</f>
        <v/>
      </c>
      <c r="G272" s="9" t="str">
        <f t="shared" si="9"/>
        <v/>
      </c>
      <c r="H272" s="4"/>
      <c r="I272" s="4"/>
    </row>
    <row r="273" spans="1:9" x14ac:dyDescent="0.25">
      <c r="A273" s="7"/>
      <c r="B273" s="4"/>
      <c r="C273" s="5"/>
      <c r="D273" s="9" t="str">
        <f>IF($B273="","",IFERROR(VLOOKUP($B273,Productos!$B$4:$N$103,5,FALSE),""))</f>
        <v/>
      </c>
      <c r="E273" s="9" t="str">
        <f t="shared" si="8"/>
        <v/>
      </c>
      <c r="F273" s="9" t="str">
        <f>IF($B273="","",IFERROR(VLOOKUP($B273,Productos!$B$4:$N$103,4,FALSE),""))</f>
        <v/>
      </c>
      <c r="G273" s="9" t="str">
        <f t="shared" si="9"/>
        <v/>
      </c>
      <c r="H273" s="4"/>
      <c r="I273" s="4"/>
    </row>
    <row r="274" spans="1:9" x14ac:dyDescent="0.25">
      <c r="A274" s="7"/>
      <c r="B274" s="4"/>
      <c r="C274" s="5"/>
      <c r="D274" s="9" t="str">
        <f>IF($B274="","",IFERROR(VLOOKUP($B274,Productos!$B$4:$N$103,5,FALSE),""))</f>
        <v/>
      </c>
      <c r="E274" s="9" t="str">
        <f t="shared" si="8"/>
        <v/>
      </c>
      <c r="F274" s="9" t="str">
        <f>IF($B274="","",IFERROR(VLOOKUP($B274,Productos!$B$4:$N$103,4,FALSE),""))</f>
        <v/>
      </c>
      <c r="G274" s="9" t="str">
        <f t="shared" si="9"/>
        <v/>
      </c>
      <c r="H274" s="4"/>
      <c r="I274" s="4"/>
    </row>
    <row r="275" spans="1:9" x14ac:dyDescent="0.25">
      <c r="A275" s="7"/>
      <c r="B275" s="4"/>
      <c r="C275" s="5"/>
      <c r="D275" s="9" t="str">
        <f>IF($B275="","",IFERROR(VLOOKUP($B275,Productos!$B$4:$N$103,5,FALSE),""))</f>
        <v/>
      </c>
      <c r="E275" s="9" t="str">
        <f t="shared" si="8"/>
        <v/>
      </c>
      <c r="F275" s="9" t="str">
        <f>IF($B275="","",IFERROR(VLOOKUP($B275,Productos!$B$4:$N$103,4,FALSE),""))</f>
        <v/>
      </c>
      <c r="G275" s="9" t="str">
        <f t="shared" si="9"/>
        <v/>
      </c>
      <c r="H275" s="4"/>
      <c r="I275" s="4"/>
    </row>
    <row r="276" spans="1:9" x14ac:dyDescent="0.25">
      <c r="A276" s="7"/>
      <c r="B276" s="4"/>
      <c r="C276" s="5"/>
      <c r="D276" s="9" t="str">
        <f>IF($B276="","",IFERROR(VLOOKUP($B276,Productos!$B$4:$N$103,5,FALSE),""))</f>
        <v/>
      </c>
      <c r="E276" s="9" t="str">
        <f t="shared" si="8"/>
        <v/>
      </c>
      <c r="F276" s="9" t="str">
        <f>IF($B276="","",IFERROR(VLOOKUP($B276,Productos!$B$4:$N$103,4,FALSE),""))</f>
        <v/>
      </c>
      <c r="G276" s="9" t="str">
        <f t="shared" si="9"/>
        <v/>
      </c>
      <c r="H276" s="4"/>
      <c r="I276" s="4"/>
    </row>
    <row r="277" spans="1:9" x14ac:dyDescent="0.25">
      <c r="A277" s="7"/>
      <c r="B277" s="4"/>
      <c r="C277" s="5"/>
      <c r="D277" s="9" t="str">
        <f>IF($B277="","",IFERROR(VLOOKUP($B277,Productos!$B$4:$N$103,5,FALSE),""))</f>
        <v/>
      </c>
      <c r="E277" s="9" t="str">
        <f t="shared" si="8"/>
        <v/>
      </c>
      <c r="F277" s="9" t="str">
        <f>IF($B277="","",IFERROR(VLOOKUP($B277,Productos!$B$4:$N$103,4,FALSE),""))</f>
        <v/>
      </c>
      <c r="G277" s="9" t="str">
        <f t="shared" si="9"/>
        <v/>
      </c>
      <c r="H277" s="4"/>
      <c r="I277" s="4"/>
    </row>
    <row r="278" spans="1:9" x14ac:dyDescent="0.25">
      <c r="A278" s="7"/>
      <c r="B278" s="4"/>
      <c r="C278" s="5"/>
      <c r="D278" s="9" t="str">
        <f>IF($B278="","",IFERROR(VLOOKUP($B278,Productos!$B$4:$N$103,5,FALSE),""))</f>
        <v/>
      </c>
      <c r="E278" s="9" t="str">
        <f t="shared" si="8"/>
        <v/>
      </c>
      <c r="F278" s="9" t="str">
        <f>IF($B278="","",IFERROR(VLOOKUP($B278,Productos!$B$4:$N$103,4,FALSE),""))</f>
        <v/>
      </c>
      <c r="G278" s="9" t="str">
        <f t="shared" si="9"/>
        <v/>
      </c>
      <c r="H278" s="4"/>
      <c r="I278" s="4"/>
    </row>
    <row r="279" spans="1:9" x14ac:dyDescent="0.25">
      <c r="A279" s="7"/>
      <c r="B279" s="4"/>
      <c r="C279" s="5"/>
      <c r="D279" s="9" t="str">
        <f>IF($B279="","",IFERROR(VLOOKUP($B279,Productos!$B$4:$N$103,5,FALSE),""))</f>
        <v/>
      </c>
      <c r="E279" s="9" t="str">
        <f t="shared" si="8"/>
        <v/>
      </c>
      <c r="F279" s="9" t="str">
        <f>IF($B279="","",IFERROR(VLOOKUP($B279,Productos!$B$4:$N$103,4,FALSE),""))</f>
        <v/>
      </c>
      <c r="G279" s="9" t="str">
        <f t="shared" si="9"/>
        <v/>
      </c>
      <c r="H279" s="4"/>
      <c r="I279" s="4"/>
    </row>
    <row r="280" spans="1:9" x14ac:dyDescent="0.25">
      <c r="A280" s="7"/>
      <c r="B280" s="4"/>
      <c r="C280" s="5"/>
      <c r="D280" s="9" t="str">
        <f>IF($B280="","",IFERROR(VLOOKUP($B280,Productos!$B$4:$N$103,5,FALSE),""))</f>
        <v/>
      </c>
      <c r="E280" s="9" t="str">
        <f t="shared" si="8"/>
        <v/>
      </c>
      <c r="F280" s="9" t="str">
        <f>IF($B280="","",IFERROR(VLOOKUP($B280,Productos!$B$4:$N$103,4,FALSE),""))</f>
        <v/>
      </c>
      <c r="G280" s="9" t="str">
        <f t="shared" si="9"/>
        <v/>
      </c>
      <c r="H280" s="4"/>
      <c r="I280" s="4"/>
    </row>
    <row r="281" spans="1:9" x14ac:dyDescent="0.25">
      <c r="A281" s="7"/>
      <c r="B281" s="4"/>
      <c r="C281" s="5"/>
      <c r="D281" s="9" t="str">
        <f>IF($B281="","",IFERROR(VLOOKUP($B281,Productos!$B$4:$N$103,5,FALSE),""))</f>
        <v/>
      </c>
      <c r="E281" s="9" t="str">
        <f t="shared" si="8"/>
        <v/>
      </c>
      <c r="F281" s="9" t="str">
        <f>IF($B281="","",IFERROR(VLOOKUP($B281,Productos!$B$4:$N$103,4,FALSE),""))</f>
        <v/>
      </c>
      <c r="G281" s="9" t="str">
        <f t="shared" si="9"/>
        <v/>
      </c>
      <c r="H281" s="4"/>
      <c r="I281" s="4"/>
    </row>
    <row r="282" spans="1:9" x14ac:dyDescent="0.25">
      <c r="A282" s="7"/>
      <c r="B282" s="4"/>
      <c r="C282" s="5"/>
      <c r="D282" s="9" t="str">
        <f>IF($B282="","",IFERROR(VLOOKUP($B282,Productos!$B$4:$N$103,5,FALSE),""))</f>
        <v/>
      </c>
      <c r="E282" s="9" t="str">
        <f t="shared" si="8"/>
        <v/>
      </c>
      <c r="F282" s="9" t="str">
        <f>IF($B282="","",IFERROR(VLOOKUP($B282,Productos!$B$4:$N$103,4,FALSE),""))</f>
        <v/>
      </c>
      <c r="G282" s="9" t="str">
        <f t="shared" si="9"/>
        <v/>
      </c>
      <c r="H282" s="4"/>
      <c r="I282" s="4"/>
    </row>
    <row r="283" spans="1:9" x14ac:dyDescent="0.25">
      <c r="A283" s="7"/>
      <c r="B283" s="4"/>
      <c r="C283" s="5"/>
      <c r="D283" s="9" t="str">
        <f>IF($B283="","",IFERROR(VLOOKUP($B283,Productos!$B$4:$N$103,5,FALSE),""))</f>
        <v/>
      </c>
      <c r="E283" s="9" t="str">
        <f t="shared" si="8"/>
        <v/>
      </c>
      <c r="F283" s="9" t="str">
        <f>IF($B283="","",IFERROR(VLOOKUP($B283,Productos!$B$4:$N$103,4,FALSE),""))</f>
        <v/>
      </c>
      <c r="G283" s="9" t="str">
        <f t="shared" si="9"/>
        <v/>
      </c>
      <c r="H283" s="4"/>
      <c r="I283" s="4"/>
    </row>
    <row r="284" spans="1:9" x14ac:dyDescent="0.25">
      <c r="A284" s="7"/>
      <c r="B284" s="4"/>
      <c r="C284" s="5"/>
      <c r="D284" s="9" t="str">
        <f>IF($B284="","",IFERROR(VLOOKUP($B284,Productos!$B$4:$N$103,5,FALSE),""))</f>
        <v/>
      </c>
      <c r="E284" s="9" t="str">
        <f t="shared" si="8"/>
        <v/>
      </c>
      <c r="F284" s="9" t="str">
        <f>IF($B284="","",IFERROR(VLOOKUP($B284,Productos!$B$4:$N$103,4,FALSE),""))</f>
        <v/>
      </c>
      <c r="G284" s="9" t="str">
        <f t="shared" si="9"/>
        <v/>
      </c>
      <c r="H284" s="4"/>
      <c r="I284" s="4"/>
    </row>
    <row r="285" spans="1:9" x14ac:dyDescent="0.25">
      <c r="A285" s="7"/>
      <c r="B285" s="4"/>
      <c r="C285" s="5"/>
      <c r="D285" s="9" t="str">
        <f>IF($B285="","",IFERROR(VLOOKUP($B285,Productos!$B$4:$N$103,5,FALSE),""))</f>
        <v/>
      </c>
      <c r="E285" s="9" t="str">
        <f t="shared" si="8"/>
        <v/>
      </c>
      <c r="F285" s="9" t="str">
        <f>IF($B285="","",IFERROR(VLOOKUP($B285,Productos!$B$4:$N$103,4,FALSE),""))</f>
        <v/>
      </c>
      <c r="G285" s="9" t="str">
        <f t="shared" si="9"/>
        <v/>
      </c>
      <c r="H285" s="4"/>
      <c r="I285" s="4"/>
    </row>
    <row r="286" spans="1:9" x14ac:dyDescent="0.25">
      <c r="A286" s="7"/>
      <c r="B286" s="4"/>
      <c r="C286" s="5"/>
      <c r="D286" s="9" t="str">
        <f>IF($B286="","",IFERROR(VLOOKUP($B286,Productos!$B$4:$N$103,5,FALSE),""))</f>
        <v/>
      </c>
      <c r="E286" s="9" t="str">
        <f t="shared" si="8"/>
        <v/>
      </c>
      <c r="F286" s="9" t="str">
        <f>IF($B286="","",IFERROR(VLOOKUP($B286,Productos!$B$4:$N$103,4,FALSE),""))</f>
        <v/>
      </c>
      <c r="G286" s="9" t="str">
        <f t="shared" si="9"/>
        <v/>
      </c>
      <c r="H286" s="4"/>
      <c r="I286" s="4"/>
    </row>
    <row r="287" spans="1:9" x14ac:dyDescent="0.25">
      <c r="A287" s="7"/>
      <c r="B287" s="4"/>
      <c r="C287" s="5"/>
      <c r="D287" s="9" t="str">
        <f>IF($B287="","",IFERROR(VLOOKUP($B287,Productos!$B$4:$N$103,5,FALSE),""))</f>
        <v/>
      </c>
      <c r="E287" s="9" t="str">
        <f t="shared" si="8"/>
        <v/>
      </c>
      <c r="F287" s="9" t="str">
        <f>IF($B287="","",IFERROR(VLOOKUP($B287,Productos!$B$4:$N$103,4,FALSE),""))</f>
        <v/>
      </c>
      <c r="G287" s="9" t="str">
        <f t="shared" si="9"/>
        <v/>
      </c>
      <c r="H287" s="4"/>
      <c r="I287" s="4"/>
    </row>
    <row r="288" spans="1:9" x14ac:dyDescent="0.25">
      <c r="A288" s="7"/>
      <c r="B288" s="4"/>
      <c r="C288" s="5"/>
      <c r="D288" s="9" t="str">
        <f>IF($B288="","",IFERROR(VLOOKUP($B288,Productos!$B$4:$N$103,5,FALSE),""))</f>
        <v/>
      </c>
      <c r="E288" s="9" t="str">
        <f t="shared" si="8"/>
        <v/>
      </c>
      <c r="F288" s="9" t="str">
        <f>IF($B288="","",IFERROR(VLOOKUP($B288,Productos!$B$4:$N$103,4,FALSE),""))</f>
        <v/>
      </c>
      <c r="G288" s="9" t="str">
        <f t="shared" si="9"/>
        <v/>
      </c>
      <c r="H288" s="4"/>
      <c r="I288" s="4"/>
    </row>
    <row r="289" spans="1:9" x14ac:dyDescent="0.25">
      <c r="A289" s="7"/>
      <c r="B289" s="4"/>
      <c r="C289" s="5"/>
      <c r="D289" s="9" t="str">
        <f>IF($B289="","",IFERROR(VLOOKUP($B289,Productos!$B$4:$N$103,5,FALSE),""))</f>
        <v/>
      </c>
      <c r="E289" s="9" t="str">
        <f t="shared" si="8"/>
        <v/>
      </c>
      <c r="F289" s="9" t="str">
        <f>IF($B289="","",IFERROR(VLOOKUP($B289,Productos!$B$4:$N$103,4,FALSE),""))</f>
        <v/>
      </c>
      <c r="G289" s="9" t="str">
        <f t="shared" si="9"/>
        <v/>
      </c>
      <c r="H289" s="4"/>
      <c r="I289" s="4"/>
    </row>
    <row r="290" spans="1:9" x14ac:dyDescent="0.25">
      <c r="A290" s="7"/>
      <c r="B290" s="4"/>
      <c r="C290" s="5"/>
      <c r="D290" s="9" t="str">
        <f>IF($B290="","",IFERROR(VLOOKUP($B290,Productos!$B$4:$N$103,5,FALSE),""))</f>
        <v/>
      </c>
      <c r="E290" s="9" t="str">
        <f t="shared" si="8"/>
        <v/>
      </c>
      <c r="F290" s="9" t="str">
        <f>IF($B290="","",IFERROR(VLOOKUP($B290,Productos!$B$4:$N$103,4,FALSE),""))</f>
        <v/>
      </c>
      <c r="G290" s="9" t="str">
        <f t="shared" si="9"/>
        <v/>
      </c>
      <c r="H290" s="4"/>
      <c r="I290" s="4"/>
    </row>
    <row r="291" spans="1:9" x14ac:dyDescent="0.25">
      <c r="A291" s="7"/>
      <c r="B291" s="4"/>
      <c r="C291" s="5"/>
      <c r="D291" s="9" t="str">
        <f>IF($B291="","",IFERROR(VLOOKUP($B291,Productos!$B$4:$N$103,5,FALSE),""))</f>
        <v/>
      </c>
      <c r="E291" s="9" t="str">
        <f t="shared" si="8"/>
        <v/>
      </c>
      <c r="F291" s="9" t="str">
        <f>IF($B291="","",IFERROR(VLOOKUP($B291,Productos!$B$4:$N$103,4,FALSE),""))</f>
        <v/>
      </c>
      <c r="G291" s="9" t="str">
        <f t="shared" si="9"/>
        <v/>
      </c>
      <c r="H291" s="4"/>
      <c r="I291" s="4"/>
    </row>
    <row r="292" spans="1:9" x14ac:dyDescent="0.25">
      <c r="A292" s="7"/>
      <c r="B292" s="4"/>
      <c r="C292" s="5"/>
      <c r="D292" s="9" t="str">
        <f>IF($B292="","",IFERROR(VLOOKUP($B292,Productos!$B$4:$N$103,5,FALSE),""))</f>
        <v/>
      </c>
      <c r="E292" s="9" t="str">
        <f t="shared" si="8"/>
        <v/>
      </c>
      <c r="F292" s="9" t="str">
        <f>IF($B292="","",IFERROR(VLOOKUP($B292,Productos!$B$4:$N$103,4,FALSE),""))</f>
        <v/>
      </c>
      <c r="G292" s="9" t="str">
        <f t="shared" si="9"/>
        <v/>
      </c>
      <c r="H292" s="4"/>
      <c r="I292" s="4"/>
    </row>
    <row r="293" spans="1:9" x14ac:dyDescent="0.25">
      <c r="A293" s="7"/>
      <c r="B293" s="4"/>
      <c r="C293" s="5"/>
      <c r="D293" s="9" t="str">
        <f>IF($B293="","",IFERROR(VLOOKUP($B293,Productos!$B$4:$N$103,5,FALSE),""))</f>
        <v/>
      </c>
      <c r="E293" s="9" t="str">
        <f t="shared" si="8"/>
        <v/>
      </c>
      <c r="F293" s="9" t="str">
        <f>IF($B293="","",IFERROR(VLOOKUP($B293,Productos!$B$4:$N$103,4,FALSE),""))</f>
        <v/>
      </c>
      <c r="G293" s="9" t="str">
        <f t="shared" si="9"/>
        <v/>
      </c>
      <c r="H293" s="4"/>
      <c r="I293" s="4"/>
    </row>
    <row r="294" spans="1:9" x14ac:dyDescent="0.25">
      <c r="A294" s="7"/>
      <c r="B294" s="4"/>
      <c r="C294" s="5"/>
      <c r="D294" s="9" t="str">
        <f>IF($B294="","",IFERROR(VLOOKUP($B294,Productos!$B$4:$N$103,5,FALSE),""))</f>
        <v/>
      </c>
      <c r="E294" s="9" t="str">
        <f t="shared" si="8"/>
        <v/>
      </c>
      <c r="F294" s="9" t="str">
        <f>IF($B294="","",IFERROR(VLOOKUP($B294,Productos!$B$4:$N$103,4,FALSE),""))</f>
        <v/>
      </c>
      <c r="G294" s="9" t="str">
        <f t="shared" si="9"/>
        <v/>
      </c>
      <c r="H294" s="4"/>
      <c r="I294" s="4"/>
    </row>
    <row r="295" spans="1:9" x14ac:dyDescent="0.25">
      <c r="A295" s="7"/>
      <c r="B295" s="4"/>
      <c r="C295" s="5"/>
      <c r="D295" s="9" t="str">
        <f>IF($B295="","",IFERROR(VLOOKUP($B295,Productos!$B$4:$N$103,5,FALSE),""))</f>
        <v/>
      </c>
      <c r="E295" s="9" t="str">
        <f t="shared" si="8"/>
        <v/>
      </c>
      <c r="F295" s="9" t="str">
        <f>IF($B295="","",IFERROR(VLOOKUP($B295,Productos!$B$4:$N$103,4,FALSE),""))</f>
        <v/>
      </c>
      <c r="G295" s="9" t="str">
        <f t="shared" si="9"/>
        <v/>
      </c>
      <c r="H295" s="4"/>
      <c r="I295" s="4"/>
    </row>
    <row r="296" spans="1:9" x14ac:dyDescent="0.25">
      <c r="A296" s="7"/>
      <c r="B296" s="4"/>
      <c r="C296" s="5"/>
      <c r="D296" s="9" t="str">
        <f>IF($B296="","",IFERROR(VLOOKUP($B296,Productos!$B$4:$N$103,5,FALSE),""))</f>
        <v/>
      </c>
      <c r="E296" s="9" t="str">
        <f t="shared" si="8"/>
        <v/>
      </c>
      <c r="F296" s="9" t="str">
        <f>IF($B296="","",IFERROR(VLOOKUP($B296,Productos!$B$4:$N$103,4,FALSE),""))</f>
        <v/>
      </c>
      <c r="G296" s="9" t="str">
        <f t="shared" si="9"/>
        <v/>
      </c>
      <c r="H296" s="4"/>
      <c r="I296" s="4"/>
    </row>
    <row r="297" spans="1:9" x14ac:dyDescent="0.25">
      <c r="A297" s="7"/>
      <c r="B297" s="4"/>
      <c r="C297" s="5"/>
      <c r="D297" s="9" t="str">
        <f>IF($B297="","",IFERROR(VLOOKUP($B297,Productos!$B$4:$N$103,5,FALSE),""))</f>
        <v/>
      </c>
      <c r="E297" s="9" t="str">
        <f t="shared" si="8"/>
        <v/>
      </c>
      <c r="F297" s="9" t="str">
        <f>IF($B297="","",IFERROR(VLOOKUP($B297,Productos!$B$4:$N$103,4,FALSE),""))</f>
        <v/>
      </c>
      <c r="G297" s="9" t="str">
        <f t="shared" si="9"/>
        <v/>
      </c>
      <c r="H297" s="4"/>
      <c r="I297" s="4"/>
    </row>
    <row r="298" spans="1:9" x14ac:dyDescent="0.25">
      <c r="A298" s="7"/>
      <c r="B298" s="4"/>
      <c r="C298" s="5"/>
      <c r="D298" s="9" t="str">
        <f>IF($B298="","",IFERROR(VLOOKUP($B298,Productos!$B$4:$N$103,5,FALSE),""))</f>
        <v/>
      </c>
      <c r="E298" s="9" t="str">
        <f t="shared" si="8"/>
        <v/>
      </c>
      <c r="F298" s="9" t="str">
        <f>IF($B298="","",IFERROR(VLOOKUP($B298,Productos!$B$4:$N$103,4,FALSE),""))</f>
        <v/>
      </c>
      <c r="G298" s="9" t="str">
        <f t="shared" si="9"/>
        <v/>
      </c>
      <c r="H298" s="4"/>
      <c r="I298" s="4"/>
    </row>
    <row r="299" spans="1:9" x14ac:dyDescent="0.25">
      <c r="A299" s="7"/>
      <c r="B299" s="4"/>
      <c r="C299" s="5"/>
      <c r="D299" s="9" t="str">
        <f>IF($B299="","",IFERROR(VLOOKUP($B299,Productos!$B$4:$N$103,5,FALSE),""))</f>
        <v/>
      </c>
      <c r="E299" s="9" t="str">
        <f t="shared" si="8"/>
        <v/>
      </c>
      <c r="F299" s="9" t="str">
        <f>IF($B299="","",IFERROR(VLOOKUP($B299,Productos!$B$4:$N$103,4,FALSE),""))</f>
        <v/>
      </c>
      <c r="G299" s="9" t="str">
        <f t="shared" si="9"/>
        <v/>
      </c>
      <c r="H299" s="4"/>
      <c r="I299" s="4"/>
    </row>
    <row r="300" spans="1:9" x14ac:dyDescent="0.25">
      <c r="A300" s="7"/>
      <c r="B300" s="4"/>
      <c r="C300" s="5"/>
      <c r="D300" s="9" t="str">
        <f>IF($B300="","",IFERROR(VLOOKUP($B300,Productos!$B$4:$N$103,5,FALSE),""))</f>
        <v/>
      </c>
      <c r="E300" s="9" t="str">
        <f t="shared" si="8"/>
        <v/>
      </c>
      <c r="F300" s="9" t="str">
        <f>IF($B300="","",IFERROR(VLOOKUP($B300,Productos!$B$4:$N$103,4,FALSE),""))</f>
        <v/>
      </c>
      <c r="G300" s="9" t="str">
        <f t="shared" si="9"/>
        <v/>
      </c>
      <c r="H300" s="4"/>
      <c r="I300" s="4"/>
    </row>
    <row r="301" spans="1:9" x14ac:dyDescent="0.25">
      <c r="A301" s="7"/>
      <c r="B301" s="4"/>
      <c r="C301" s="5"/>
      <c r="D301" s="9" t="str">
        <f>IF($B301="","",IFERROR(VLOOKUP($B301,Productos!$B$4:$N$103,5,FALSE),""))</f>
        <v/>
      </c>
      <c r="E301" s="9" t="str">
        <f t="shared" si="8"/>
        <v/>
      </c>
      <c r="F301" s="9" t="str">
        <f>IF($B301="","",IFERROR(VLOOKUP($B301,Productos!$B$4:$N$103,4,FALSE),""))</f>
        <v/>
      </c>
      <c r="G301" s="9" t="str">
        <f t="shared" si="9"/>
        <v/>
      </c>
      <c r="H301" s="4"/>
      <c r="I301" s="4"/>
    </row>
    <row r="302" spans="1:9" x14ac:dyDescent="0.25">
      <c r="A302" s="7"/>
      <c r="B302" s="4"/>
      <c r="C302" s="5"/>
      <c r="D302" s="9" t="str">
        <f>IF($B302="","",IFERROR(VLOOKUP($B302,Productos!$B$4:$N$103,5,FALSE),""))</f>
        <v/>
      </c>
      <c r="E302" s="9" t="str">
        <f t="shared" si="8"/>
        <v/>
      </c>
      <c r="F302" s="9" t="str">
        <f>IF($B302="","",IFERROR(VLOOKUP($B302,Productos!$B$4:$N$103,4,FALSE),""))</f>
        <v/>
      </c>
      <c r="G302" s="9" t="str">
        <f t="shared" si="9"/>
        <v/>
      </c>
      <c r="H302" s="4"/>
      <c r="I302" s="4"/>
    </row>
    <row r="303" spans="1:9" x14ac:dyDescent="0.25">
      <c r="A303" s="7"/>
      <c r="B303" s="4"/>
      <c r="C303" s="5"/>
      <c r="D303" s="9" t="str">
        <f>IF($B303="","",IFERROR(VLOOKUP($B303,Productos!$B$4:$N$103,5,FALSE),""))</f>
        <v/>
      </c>
      <c r="E303" s="9" t="str">
        <f t="shared" si="8"/>
        <v/>
      </c>
      <c r="F303" s="9" t="str">
        <f>IF($B303="","",IFERROR(VLOOKUP($B303,Productos!$B$4:$N$103,4,FALSE),""))</f>
        <v/>
      </c>
      <c r="G303" s="9" t="str">
        <f t="shared" si="9"/>
        <v/>
      </c>
      <c r="H303" s="4"/>
      <c r="I303" s="4"/>
    </row>
    <row r="304" spans="1:9" x14ac:dyDescent="0.25">
      <c r="A304" s="7"/>
      <c r="B304" s="4"/>
      <c r="C304" s="5"/>
      <c r="D304" s="9" t="str">
        <f>IF($B304="","",IFERROR(VLOOKUP($B304,Productos!$B$4:$N$103,5,FALSE),""))</f>
        <v/>
      </c>
      <c r="E304" s="9" t="str">
        <f t="shared" si="8"/>
        <v/>
      </c>
      <c r="F304" s="9" t="str">
        <f>IF($B304="","",IFERROR(VLOOKUP($B304,Productos!$B$4:$N$103,4,FALSE),""))</f>
        <v/>
      </c>
      <c r="G304" s="9" t="str">
        <f t="shared" si="9"/>
        <v/>
      </c>
      <c r="H304" s="4"/>
      <c r="I304" s="4"/>
    </row>
    <row r="305" spans="1:9" x14ac:dyDescent="0.25">
      <c r="A305" s="7"/>
      <c r="B305" s="4"/>
      <c r="C305" s="5"/>
      <c r="D305" s="9" t="str">
        <f>IF($B305="","",IFERROR(VLOOKUP($B305,Productos!$B$4:$N$103,5,FALSE),""))</f>
        <v/>
      </c>
      <c r="E305" s="9" t="str">
        <f t="shared" si="8"/>
        <v/>
      </c>
      <c r="F305" s="9" t="str">
        <f>IF($B305="","",IFERROR(VLOOKUP($B305,Productos!$B$4:$N$103,4,FALSE),""))</f>
        <v/>
      </c>
      <c r="G305" s="9" t="str">
        <f t="shared" si="9"/>
        <v/>
      </c>
      <c r="H305" s="4"/>
      <c r="I305" s="4"/>
    </row>
    <row r="306" spans="1:9" x14ac:dyDescent="0.25">
      <c r="A306" s="7"/>
      <c r="B306" s="4"/>
      <c r="C306" s="5"/>
      <c r="D306" s="9" t="str">
        <f>IF($B306="","",IFERROR(VLOOKUP($B306,Productos!$B$4:$N$103,5,FALSE),""))</f>
        <v/>
      </c>
      <c r="E306" s="9" t="str">
        <f t="shared" si="8"/>
        <v/>
      </c>
      <c r="F306" s="9" t="str">
        <f>IF($B306="","",IFERROR(VLOOKUP($B306,Productos!$B$4:$N$103,4,FALSE),""))</f>
        <v/>
      </c>
      <c r="G306" s="9" t="str">
        <f t="shared" si="9"/>
        <v/>
      </c>
      <c r="H306" s="4"/>
      <c r="I306" s="4"/>
    </row>
    <row r="307" spans="1:9" x14ac:dyDescent="0.25">
      <c r="A307" s="7"/>
      <c r="B307" s="4"/>
      <c r="C307" s="5"/>
      <c r="D307" s="9" t="str">
        <f>IF($B307="","",IFERROR(VLOOKUP($B307,Productos!$B$4:$N$103,5,FALSE),""))</f>
        <v/>
      </c>
      <c r="E307" s="9" t="str">
        <f t="shared" si="8"/>
        <v/>
      </c>
      <c r="F307" s="9" t="str">
        <f>IF($B307="","",IFERROR(VLOOKUP($B307,Productos!$B$4:$N$103,4,FALSE),""))</f>
        <v/>
      </c>
      <c r="G307" s="9" t="str">
        <f t="shared" si="9"/>
        <v/>
      </c>
      <c r="H307" s="4"/>
      <c r="I307" s="4"/>
    </row>
    <row r="308" spans="1:9" x14ac:dyDescent="0.25">
      <c r="A308" s="7"/>
      <c r="B308" s="4"/>
      <c r="C308" s="5"/>
      <c r="D308" s="9" t="str">
        <f>IF($B308="","",IFERROR(VLOOKUP($B308,Productos!$B$4:$N$103,5,FALSE),""))</f>
        <v/>
      </c>
      <c r="E308" s="9" t="str">
        <f t="shared" si="8"/>
        <v/>
      </c>
      <c r="F308" s="9" t="str">
        <f>IF($B308="","",IFERROR(VLOOKUP($B308,Productos!$B$4:$N$103,4,FALSE),""))</f>
        <v/>
      </c>
      <c r="G308" s="9" t="str">
        <f t="shared" si="9"/>
        <v/>
      </c>
      <c r="H308" s="4"/>
      <c r="I308" s="4"/>
    </row>
    <row r="309" spans="1:9" x14ac:dyDescent="0.25">
      <c r="A309" s="7"/>
      <c r="B309" s="4"/>
      <c r="C309" s="5"/>
      <c r="D309" s="9" t="str">
        <f>IF($B309="","",IFERROR(VLOOKUP($B309,Productos!$B$4:$N$103,5,FALSE),""))</f>
        <v/>
      </c>
      <c r="E309" s="9" t="str">
        <f t="shared" si="8"/>
        <v/>
      </c>
      <c r="F309" s="9" t="str">
        <f>IF($B309="","",IFERROR(VLOOKUP($B309,Productos!$B$4:$N$103,4,FALSE),""))</f>
        <v/>
      </c>
      <c r="G309" s="9" t="str">
        <f t="shared" si="9"/>
        <v/>
      </c>
      <c r="H309" s="4"/>
      <c r="I309" s="4"/>
    </row>
    <row r="310" spans="1:9" x14ac:dyDescent="0.25">
      <c r="A310" s="7"/>
      <c r="B310" s="4"/>
      <c r="C310" s="5"/>
      <c r="D310" s="9" t="str">
        <f>IF($B310="","",IFERROR(VLOOKUP($B310,Productos!$B$4:$N$103,5,FALSE),""))</f>
        <v/>
      </c>
      <c r="E310" s="9" t="str">
        <f t="shared" si="8"/>
        <v/>
      </c>
      <c r="F310" s="9" t="str">
        <f>IF($B310="","",IFERROR(VLOOKUP($B310,Productos!$B$4:$N$103,4,FALSE),""))</f>
        <v/>
      </c>
      <c r="G310" s="9" t="str">
        <f t="shared" si="9"/>
        <v/>
      </c>
      <c r="H310" s="4"/>
      <c r="I310" s="4"/>
    </row>
    <row r="311" spans="1:9" x14ac:dyDescent="0.25">
      <c r="A311" s="7"/>
      <c r="B311" s="4"/>
      <c r="C311" s="5"/>
      <c r="D311" s="9" t="str">
        <f>IF($B311="","",IFERROR(VLOOKUP($B311,Productos!$B$4:$N$103,5,FALSE),""))</f>
        <v/>
      </c>
      <c r="E311" s="9" t="str">
        <f t="shared" si="8"/>
        <v/>
      </c>
      <c r="F311" s="9" t="str">
        <f>IF($B311="","",IFERROR(VLOOKUP($B311,Productos!$B$4:$N$103,4,FALSE),""))</f>
        <v/>
      </c>
      <c r="G311" s="9" t="str">
        <f t="shared" si="9"/>
        <v/>
      </c>
      <c r="H311" s="4"/>
      <c r="I311" s="4"/>
    </row>
    <row r="312" spans="1:9" x14ac:dyDescent="0.25">
      <c r="A312" s="7"/>
      <c r="B312" s="4"/>
      <c r="C312" s="5"/>
      <c r="D312" s="9" t="str">
        <f>IF($B312="","",IFERROR(VLOOKUP($B312,Productos!$B$4:$N$103,5,FALSE),""))</f>
        <v/>
      </c>
      <c r="E312" s="9" t="str">
        <f t="shared" si="8"/>
        <v/>
      </c>
      <c r="F312" s="9" t="str">
        <f>IF($B312="","",IFERROR(VLOOKUP($B312,Productos!$B$4:$N$103,4,FALSE),""))</f>
        <v/>
      </c>
      <c r="G312" s="9" t="str">
        <f t="shared" si="9"/>
        <v/>
      </c>
      <c r="H312" s="4"/>
      <c r="I312" s="4"/>
    </row>
    <row r="313" spans="1:9" x14ac:dyDescent="0.25">
      <c r="A313" s="7"/>
      <c r="B313" s="4"/>
      <c r="C313" s="5"/>
      <c r="D313" s="9" t="str">
        <f>IF($B313="","",IFERROR(VLOOKUP($B313,Productos!$B$4:$N$103,5,FALSE),""))</f>
        <v/>
      </c>
      <c r="E313" s="9" t="str">
        <f t="shared" si="8"/>
        <v/>
      </c>
      <c r="F313" s="9" t="str">
        <f>IF($B313="","",IFERROR(VLOOKUP($B313,Productos!$B$4:$N$103,4,FALSE),""))</f>
        <v/>
      </c>
      <c r="G313" s="9" t="str">
        <f t="shared" si="9"/>
        <v/>
      </c>
      <c r="H313" s="4"/>
      <c r="I313" s="4"/>
    </row>
    <row r="314" spans="1:9" x14ac:dyDescent="0.25">
      <c r="A314" s="7"/>
      <c r="B314" s="4"/>
      <c r="C314" s="5"/>
      <c r="D314" s="9" t="str">
        <f>IF($B314="","",IFERROR(VLOOKUP($B314,Productos!$B$4:$N$103,5,FALSE),""))</f>
        <v/>
      </c>
      <c r="E314" s="9" t="str">
        <f t="shared" si="8"/>
        <v/>
      </c>
      <c r="F314" s="9" t="str">
        <f>IF($B314="","",IFERROR(VLOOKUP($B314,Productos!$B$4:$N$103,4,FALSE),""))</f>
        <v/>
      </c>
      <c r="G314" s="9" t="str">
        <f t="shared" si="9"/>
        <v/>
      </c>
      <c r="H314" s="4"/>
      <c r="I314" s="4"/>
    </row>
    <row r="315" spans="1:9" x14ac:dyDescent="0.25">
      <c r="A315" s="7"/>
      <c r="B315" s="4"/>
      <c r="C315" s="5"/>
      <c r="D315" s="9" t="str">
        <f>IF($B315="","",IFERROR(VLOOKUP($B315,Productos!$B$4:$N$103,5,FALSE),""))</f>
        <v/>
      </c>
      <c r="E315" s="9" t="str">
        <f t="shared" si="8"/>
        <v/>
      </c>
      <c r="F315" s="9" t="str">
        <f>IF($B315="","",IFERROR(VLOOKUP($B315,Productos!$B$4:$N$103,4,FALSE),""))</f>
        <v/>
      </c>
      <c r="G315" s="9" t="str">
        <f t="shared" si="9"/>
        <v/>
      </c>
      <c r="H315" s="4"/>
      <c r="I315" s="4"/>
    </row>
    <row r="316" spans="1:9" x14ac:dyDescent="0.25">
      <c r="A316" s="7"/>
      <c r="B316" s="4"/>
      <c r="C316" s="5"/>
      <c r="D316" s="9" t="str">
        <f>IF($B316="","",IFERROR(VLOOKUP($B316,Productos!$B$4:$N$103,5,FALSE),""))</f>
        <v/>
      </c>
      <c r="E316" s="9" t="str">
        <f t="shared" si="8"/>
        <v/>
      </c>
      <c r="F316" s="9" t="str">
        <f>IF($B316="","",IFERROR(VLOOKUP($B316,Productos!$B$4:$N$103,4,FALSE),""))</f>
        <v/>
      </c>
      <c r="G316" s="9" t="str">
        <f t="shared" si="9"/>
        <v/>
      </c>
      <c r="H316" s="4"/>
      <c r="I316" s="4"/>
    </row>
    <row r="317" spans="1:9" x14ac:dyDescent="0.25">
      <c r="A317" s="7"/>
      <c r="B317" s="4"/>
      <c r="C317" s="5"/>
      <c r="D317" s="9" t="str">
        <f>IF($B317="","",IFERROR(VLOOKUP($B317,Productos!$B$4:$N$103,5,FALSE),""))</f>
        <v/>
      </c>
      <c r="E317" s="9" t="str">
        <f t="shared" si="8"/>
        <v/>
      </c>
      <c r="F317" s="9" t="str">
        <f>IF($B317="","",IFERROR(VLOOKUP($B317,Productos!$B$4:$N$103,4,FALSE),""))</f>
        <v/>
      </c>
      <c r="G317" s="9" t="str">
        <f t="shared" si="9"/>
        <v/>
      </c>
      <c r="H317" s="4"/>
      <c r="I317" s="4"/>
    </row>
    <row r="318" spans="1:9" x14ac:dyDescent="0.25">
      <c r="A318" s="7"/>
      <c r="B318" s="4"/>
      <c r="C318" s="5"/>
      <c r="D318" s="9" t="str">
        <f>IF($B318="","",IFERROR(VLOOKUP($B318,Productos!$B$4:$N$103,5,FALSE),""))</f>
        <v/>
      </c>
      <c r="E318" s="9" t="str">
        <f t="shared" si="8"/>
        <v/>
      </c>
      <c r="F318" s="9" t="str">
        <f>IF($B318="","",IFERROR(VLOOKUP($B318,Productos!$B$4:$N$103,4,FALSE),""))</f>
        <v/>
      </c>
      <c r="G318" s="9" t="str">
        <f t="shared" si="9"/>
        <v/>
      </c>
      <c r="H318" s="4"/>
      <c r="I318" s="4"/>
    </row>
    <row r="319" spans="1:9" x14ac:dyDescent="0.25">
      <c r="A319" s="7"/>
      <c r="B319" s="4"/>
      <c r="C319" s="5"/>
      <c r="D319" s="9" t="str">
        <f>IF($B319="","",IFERROR(VLOOKUP($B319,Productos!$B$4:$N$103,5,FALSE),""))</f>
        <v/>
      </c>
      <c r="E319" s="9" t="str">
        <f t="shared" si="8"/>
        <v/>
      </c>
      <c r="F319" s="9" t="str">
        <f>IF($B319="","",IFERROR(VLOOKUP($B319,Productos!$B$4:$N$103,4,FALSE),""))</f>
        <v/>
      </c>
      <c r="G319" s="9" t="str">
        <f t="shared" si="9"/>
        <v/>
      </c>
      <c r="H319" s="4"/>
      <c r="I319" s="4"/>
    </row>
    <row r="320" spans="1:9" x14ac:dyDescent="0.25">
      <c r="A320" s="7"/>
      <c r="B320" s="4"/>
      <c r="C320" s="5"/>
      <c r="D320" s="9" t="str">
        <f>IF($B320="","",IFERROR(VLOOKUP($B320,Productos!$B$4:$N$103,5,FALSE),""))</f>
        <v/>
      </c>
      <c r="E320" s="9" t="str">
        <f t="shared" si="8"/>
        <v/>
      </c>
      <c r="F320" s="9" t="str">
        <f>IF($B320="","",IFERROR(VLOOKUP($B320,Productos!$B$4:$N$103,4,FALSE),""))</f>
        <v/>
      </c>
      <c r="G320" s="9" t="str">
        <f t="shared" si="9"/>
        <v/>
      </c>
      <c r="H320" s="4"/>
      <c r="I320" s="4"/>
    </row>
    <row r="321" spans="1:9" x14ac:dyDescent="0.25">
      <c r="A321" s="7"/>
      <c r="B321" s="4"/>
      <c r="C321" s="5"/>
      <c r="D321" s="9" t="str">
        <f>IF($B321="","",IFERROR(VLOOKUP($B321,Productos!$B$4:$N$103,5,FALSE),""))</f>
        <v/>
      </c>
      <c r="E321" s="9" t="str">
        <f t="shared" si="8"/>
        <v/>
      </c>
      <c r="F321" s="9" t="str">
        <f>IF($B321="","",IFERROR(VLOOKUP($B321,Productos!$B$4:$N$103,4,FALSE),""))</f>
        <v/>
      </c>
      <c r="G321" s="9" t="str">
        <f t="shared" si="9"/>
        <v/>
      </c>
      <c r="H321" s="4"/>
      <c r="I321" s="4"/>
    </row>
    <row r="322" spans="1:9" x14ac:dyDescent="0.25">
      <c r="A322" s="7"/>
      <c r="B322" s="4"/>
      <c r="C322" s="5"/>
      <c r="D322" s="9" t="str">
        <f>IF($B322="","",IFERROR(VLOOKUP($B322,Productos!$B$4:$N$103,5,FALSE),""))</f>
        <v/>
      </c>
      <c r="E322" s="9" t="str">
        <f t="shared" si="8"/>
        <v/>
      </c>
      <c r="F322" s="9" t="str">
        <f>IF($B322="","",IFERROR(VLOOKUP($B322,Productos!$B$4:$N$103,4,FALSE),""))</f>
        <v/>
      </c>
      <c r="G322" s="9" t="str">
        <f t="shared" si="9"/>
        <v/>
      </c>
      <c r="H322" s="4"/>
      <c r="I322" s="4"/>
    </row>
    <row r="323" spans="1:9" x14ac:dyDescent="0.25">
      <c r="A323" s="7"/>
      <c r="B323" s="4"/>
      <c r="C323" s="5"/>
      <c r="D323" s="9" t="str">
        <f>IF($B323="","",IFERROR(VLOOKUP($B323,Productos!$B$4:$N$103,5,FALSE),""))</f>
        <v/>
      </c>
      <c r="E323" s="9" t="str">
        <f t="shared" si="8"/>
        <v/>
      </c>
      <c r="F323" s="9" t="str">
        <f>IF($B323="","",IFERROR(VLOOKUP($B323,Productos!$B$4:$N$103,4,FALSE),""))</f>
        <v/>
      </c>
      <c r="G323" s="9" t="str">
        <f t="shared" si="9"/>
        <v/>
      </c>
      <c r="H323" s="4"/>
      <c r="I323" s="4"/>
    </row>
    <row r="324" spans="1:9" x14ac:dyDescent="0.25">
      <c r="A324" s="7"/>
      <c r="B324" s="4"/>
      <c r="C324" s="5"/>
      <c r="D324" s="9" t="str">
        <f>IF($B324="","",IFERROR(VLOOKUP($B324,Productos!$B$4:$N$103,5,FALSE),""))</f>
        <v/>
      </c>
      <c r="E324" s="9" t="str">
        <f t="shared" ref="E324:E387" si="10">IF(OR($B324="",$C324=""),"",$C324*$D324)</f>
        <v/>
      </c>
      <c r="F324" s="9" t="str">
        <f>IF($B324="","",IFERROR(VLOOKUP($B324,Productos!$B$4:$N$103,4,FALSE),""))</f>
        <v/>
      </c>
      <c r="G324" s="9" t="str">
        <f t="shared" ref="G324:G387" si="11">IF($B324="","",($D324-$F324)*$C324)</f>
        <v/>
      </c>
      <c r="H324" s="4"/>
      <c r="I324" s="4"/>
    </row>
    <row r="325" spans="1:9" x14ac:dyDescent="0.25">
      <c r="A325" s="7"/>
      <c r="B325" s="4"/>
      <c r="C325" s="5"/>
      <c r="D325" s="9" t="str">
        <f>IF($B325="","",IFERROR(VLOOKUP($B325,Productos!$B$4:$N$103,5,FALSE),""))</f>
        <v/>
      </c>
      <c r="E325" s="9" t="str">
        <f t="shared" si="10"/>
        <v/>
      </c>
      <c r="F325" s="9" t="str">
        <f>IF($B325="","",IFERROR(VLOOKUP($B325,Productos!$B$4:$N$103,4,FALSE),""))</f>
        <v/>
      </c>
      <c r="G325" s="9" t="str">
        <f t="shared" si="11"/>
        <v/>
      </c>
      <c r="H325" s="4"/>
      <c r="I325" s="4"/>
    </row>
    <row r="326" spans="1:9" x14ac:dyDescent="0.25">
      <c r="A326" s="7"/>
      <c r="B326" s="4"/>
      <c r="C326" s="5"/>
      <c r="D326" s="9" t="str">
        <f>IF($B326="","",IFERROR(VLOOKUP($B326,Productos!$B$4:$N$103,5,FALSE),""))</f>
        <v/>
      </c>
      <c r="E326" s="9" t="str">
        <f t="shared" si="10"/>
        <v/>
      </c>
      <c r="F326" s="9" t="str">
        <f>IF($B326="","",IFERROR(VLOOKUP($B326,Productos!$B$4:$N$103,4,FALSE),""))</f>
        <v/>
      </c>
      <c r="G326" s="9" t="str">
        <f t="shared" si="11"/>
        <v/>
      </c>
      <c r="H326" s="4"/>
      <c r="I326" s="4"/>
    </row>
    <row r="327" spans="1:9" x14ac:dyDescent="0.25">
      <c r="A327" s="7"/>
      <c r="B327" s="4"/>
      <c r="C327" s="5"/>
      <c r="D327" s="9" t="str">
        <f>IF($B327="","",IFERROR(VLOOKUP($B327,Productos!$B$4:$N$103,5,FALSE),""))</f>
        <v/>
      </c>
      <c r="E327" s="9" t="str">
        <f t="shared" si="10"/>
        <v/>
      </c>
      <c r="F327" s="9" t="str">
        <f>IF($B327="","",IFERROR(VLOOKUP($B327,Productos!$B$4:$N$103,4,FALSE),""))</f>
        <v/>
      </c>
      <c r="G327" s="9" t="str">
        <f t="shared" si="11"/>
        <v/>
      </c>
      <c r="H327" s="4"/>
      <c r="I327" s="4"/>
    </row>
    <row r="328" spans="1:9" x14ac:dyDescent="0.25">
      <c r="A328" s="7"/>
      <c r="B328" s="4"/>
      <c r="C328" s="5"/>
      <c r="D328" s="9" t="str">
        <f>IF($B328="","",IFERROR(VLOOKUP($B328,Productos!$B$4:$N$103,5,FALSE),""))</f>
        <v/>
      </c>
      <c r="E328" s="9" t="str">
        <f t="shared" si="10"/>
        <v/>
      </c>
      <c r="F328" s="9" t="str">
        <f>IF($B328="","",IFERROR(VLOOKUP($B328,Productos!$B$4:$N$103,4,FALSE),""))</f>
        <v/>
      </c>
      <c r="G328" s="9" t="str">
        <f t="shared" si="11"/>
        <v/>
      </c>
      <c r="H328" s="4"/>
      <c r="I328" s="4"/>
    </row>
    <row r="329" spans="1:9" x14ac:dyDescent="0.25">
      <c r="A329" s="7"/>
      <c r="B329" s="4"/>
      <c r="C329" s="5"/>
      <c r="D329" s="9" t="str">
        <f>IF($B329="","",IFERROR(VLOOKUP($B329,Productos!$B$4:$N$103,5,FALSE),""))</f>
        <v/>
      </c>
      <c r="E329" s="9" t="str">
        <f t="shared" si="10"/>
        <v/>
      </c>
      <c r="F329" s="9" t="str">
        <f>IF($B329="","",IFERROR(VLOOKUP($B329,Productos!$B$4:$N$103,4,FALSE),""))</f>
        <v/>
      </c>
      <c r="G329" s="9" t="str">
        <f t="shared" si="11"/>
        <v/>
      </c>
      <c r="H329" s="4"/>
      <c r="I329" s="4"/>
    </row>
    <row r="330" spans="1:9" x14ac:dyDescent="0.25">
      <c r="A330" s="7"/>
      <c r="B330" s="4"/>
      <c r="C330" s="5"/>
      <c r="D330" s="9" t="str">
        <f>IF($B330="","",IFERROR(VLOOKUP($B330,Productos!$B$4:$N$103,5,FALSE),""))</f>
        <v/>
      </c>
      <c r="E330" s="9" t="str">
        <f t="shared" si="10"/>
        <v/>
      </c>
      <c r="F330" s="9" t="str">
        <f>IF($B330="","",IFERROR(VLOOKUP($B330,Productos!$B$4:$N$103,4,FALSE),""))</f>
        <v/>
      </c>
      <c r="G330" s="9" t="str">
        <f t="shared" si="11"/>
        <v/>
      </c>
      <c r="H330" s="4"/>
      <c r="I330" s="4"/>
    </row>
    <row r="331" spans="1:9" x14ac:dyDescent="0.25">
      <c r="A331" s="7"/>
      <c r="B331" s="4"/>
      <c r="C331" s="5"/>
      <c r="D331" s="9" t="str">
        <f>IF($B331="","",IFERROR(VLOOKUP($B331,Productos!$B$4:$N$103,5,FALSE),""))</f>
        <v/>
      </c>
      <c r="E331" s="9" t="str">
        <f t="shared" si="10"/>
        <v/>
      </c>
      <c r="F331" s="9" t="str">
        <f>IF($B331="","",IFERROR(VLOOKUP($B331,Productos!$B$4:$N$103,4,FALSE),""))</f>
        <v/>
      </c>
      <c r="G331" s="9" t="str">
        <f t="shared" si="11"/>
        <v/>
      </c>
      <c r="H331" s="4"/>
      <c r="I331" s="4"/>
    </row>
    <row r="332" spans="1:9" x14ac:dyDescent="0.25">
      <c r="A332" s="7"/>
      <c r="B332" s="4"/>
      <c r="C332" s="5"/>
      <c r="D332" s="9" t="str">
        <f>IF($B332="","",IFERROR(VLOOKUP($B332,Productos!$B$4:$N$103,5,FALSE),""))</f>
        <v/>
      </c>
      <c r="E332" s="9" t="str">
        <f t="shared" si="10"/>
        <v/>
      </c>
      <c r="F332" s="9" t="str">
        <f>IF($B332="","",IFERROR(VLOOKUP($B332,Productos!$B$4:$N$103,4,FALSE),""))</f>
        <v/>
      </c>
      <c r="G332" s="9" t="str">
        <f t="shared" si="11"/>
        <v/>
      </c>
      <c r="H332" s="4"/>
      <c r="I332" s="4"/>
    </row>
    <row r="333" spans="1:9" x14ac:dyDescent="0.25">
      <c r="A333" s="7"/>
      <c r="B333" s="4"/>
      <c r="C333" s="5"/>
      <c r="D333" s="9" t="str">
        <f>IF($B333="","",IFERROR(VLOOKUP($B333,Productos!$B$4:$N$103,5,FALSE),""))</f>
        <v/>
      </c>
      <c r="E333" s="9" t="str">
        <f t="shared" si="10"/>
        <v/>
      </c>
      <c r="F333" s="9" t="str">
        <f>IF($B333="","",IFERROR(VLOOKUP($B333,Productos!$B$4:$N$103,4,FALSE),""))</f>
        <v/>
      </c>
      <c r="G333" s="9" t="str">
        <f t="shared" si="11"/>
        <v/>
      </c>
      <c r="H333" s="4"/>
      <c r="I333" s="4"/>
    </row>
    <row r="334" spans="1:9" x14ac:dyDescent="0.25">
      <c r="A334" s="7"/>
      <c r="B334" s="4"/>
      <c r="C334" s="5"/>
      <c r="D334" s="9" t="str">
        <f>IF($B334="","",IFERROR(VLOOKUP($B334,Productos!$B$4:$N$103,5,FALSE),""))</f>
        <v/>
      </c>
      <c r="E334" s="9" t="str">
        <f t="shared" si="10"/>
        <v/>
      </c>
      <c r="F334" s="9" t="str">
        <f>IF($B334="","",IFERROR(VLOOKUP($B334,Productos!$B$4:$N$103,4,FALSE),""))</f>
        <v/>
      </c>
      <c r="G334" s="9" t="str">
        <f t="shared" si="11"/>
        <v/>
      </c>
      <c r="H334" s="4"/>
      <c r="I334" s="4"/>
    </row>
    <row r="335" spans="1:9" x14ac:dyDescent="0.25">
      <c r="A335" s="7"/>
      <c r="B335" s="4"/>
      <c r="C335" s="5"/>
      <c r="D335" s="9" t="str">
        <f>IF($B335="","",IFERROR(VLOOKUP($B335,Productos!$B$4:$N$103,5,FALSE),""))</f>
        <v/>
      </c>
      <c r="E335" s="9" t="str">
        <f t="shared" si="10"/>
        <v/>
      </c>
      <c r="F335" s="9" t="str">
        <f>IF($B335="","",IFERROR(VLOOKUP($B335,Productos!$B$4:$N$103,4,FALSE),""))</f>
        <v/>
      </c>
      <c r="G335" s="9" t="str">
        <f t="shared" si="11"/>
        <v/>
      </c>
      <c r="H335" s="4"/>
      <c r="I335" s="4"/>
    </row>
    <row r="336" spans="1:9" x14ac:dyDescent="0.25">
      <c r="A336" s="7"/>
      <c r="B336" s="4"/>
      <c r="C336" s="5"/>
      <c r="D336" s="9" t="str">
        <f>IF($B336="","",IFERROR(VLOOKUP($B336,Productos!$B$4:$N$103,5,FALSE),""))</f>
        <v/>
      </c>
      <c r="E336" s="9" t="str">
        <f t="shared" si="10"/>
        <v/>
      </c>
      <c r="F336" s="9" t="str">
        <f>IF($B336="","",IFERROR(VLOOKUP($B336,Productos!$B$4:$N$103,4,FALSE),""))</f>
        <v/>
      </c>
      <c r="G336" s="9" t="str">
        <f t="shared" si="11"/>
        <v/>
      </c>
      <c r="H336" s="4"/>
      <c r="I336" s="4"/>
    </row>
    <row r="337" spans="1:9" x14ac:dyDescent="0.25">
      <c r="A337" s="7"/>
      <c r="B337" s="4"/>
      <c r="C337" s="5"/>
      <c r="D337" s="9" t="str">
        <f>IF($B337="","",IFERROR(VLOOKUP($B337,Productos!$B$4:$N$103,5,FALSE),""))</f>
        <v/>
      </c>
      <c r="E337" s="9" t="str">
        <f t="shared" si="10"/>
        <v/>
      </c>
      <c r="F337" s="9" t="str">
        <f>IF($B337="","",IFERROR(VLOOKUP($B337,Productos!$B$4:$N$103,4,FALSE),""))</f>
        <v/>
      </c>
      <c r="G337" s="9" t="str">
        <f t="shared" si="11"/>
        <v/>
      </c>
      <c r="H337" s="4"/>
      <c r="I337" s="4"/>
    </row>
    <row r="338" spans="1:9" x14ac:dyDescent="0.25">
      <c r="A338" s="7"/>
      <c r="B338" s="4"/>
      <c r="C338" s="5"/>
      <c r="D338" s="9" t="str">
        <f>IF($B338="","",IFERROR(VLOOKUP($B338,Productos!$B$4:$N$103,5,FALSE),""))</f>
        <v/>
      </c>
      <c r="E338" s="9" t="str">
        <f t="shared" si="10"/>
        <v/>
      </c>
      <c r="F338" s="9" t="str">
        <f>IF($B338="","",IFERROR(VLOOKUP($B338,Productos!$B$4:$N$103,4,FALSE),""))</f>
        <v/>
      </c>
      <c r="G338" s="9" t="str">
        <f t="shared" si="11"/>
        <v/>
      </c>
      <c r="H338" s="4"/>
      <c r="I338" s="4"/>
    </row>
    <row r="339" spans="1:9" x14ac:dyDescent="0.25">
      <c r="A339" s="7"/>
      <c r="B339" s="4"/>
      <c r="C339" s="5"/>
      <c r="D339" s="9" t="str">
        <f>IF($B339="","",IFERROR(VLOOKUP($B339,Productos!$B$4:$N$103,5,FALSE),""))</f>
        <v/>
      </c>
      <c r="E339" s="9" t="str">
        <f t="shared" si="10"/>
        <v/>
      </c>
      <c r="F339" s="9" t="str">
        <f>IF($B339="","",IFERROR(VLOOKUP($B339,Productos!$B$4:$N$103,4,FALSE),""))</f>
        <v/>
      </c>
      <c r="G339" s="9" t="str">
        <f t="shared" si="11"/>
        <v/>
      </c>
      <c r="H339" s="4"/>
      <c r="I339" s="4"/>
    </row>
    <row r="340" spans="1:9" x14ac:dyDescent="0.25">
      <c r="A340" s="7"/>
      <c r="B340" s="4"/>
      <c r="C340" s="5"/>
      <c r="D340" s="9" t="str">
        <f>IF($B340="","",IFERROR(VLOOKUP($B340,Productos!$B$4:$N$103,5,FALSE),""))</f>
        <v/>
      </c>
      <c r="E340" s="9" t="str">
        <f t="shared" si="10"/>
        <v/>
      </c>
      <c r="F340" s="9" t="str">
        <f>IF($B340="","",IFERROR(VLOOKUP($B340,Productos!$B$4:$N$103,4,FALSE),""))</f>
        <v/>
      </c>
      <c r="G340" s="9" t="str">
        <f t="shared" si="11"/>
        <v/>
      </c>
      <c r="H340" s="4"/>
      <c r="I340" s="4"/>
    </row>
    <row r="341" spans="1:9" x14ac:dyDescent="0.25">
      <c r="A341" s="7"/>
      <c r="B341" s="4"/>
      <c r="C341" s="5"/>
      <c r="D341" s="9" t="str">
        <f>IF($B341="","",IFERROR(VLOOKUP($B341,Productos!$B$4:$N$103,5,FALSE),""))</f>
        <v/>
      </c>
      <c r="E341" s="9" t="str">
        <f t="shared" si="10"/>
        <v/>
      </c>
      <c r="F341" s="9" t="str">
        <f>IF($B341="","",IFERROR(VLOOKUP($B341,Productos!$B$4:$N$103,4,FALSE),""))</f>
        <v/>
      </c>
      <c r="G341" s="9" t="str">
        <f t="shared" si="11"/>
        <v/>
      </c>
      <c r="H341" s="4"/>
      <c r="I341" s="4"/>
    </row>
    <row r="342" spans="1:9" x14ac:dyDescent="0.25">
      <c r="A342" s="7"/>
      <c r="B342" s="4"/>
      <c r="C342" s="5"/>
      <c r="D342" s="9" t="str">
        <f>IF($B342="","",IFERROR(VLOOKUP($B342,Productos!$B$4:$N$103,5,FALSE),""))</f>
        <v/>
      </c>
      <c r="E342" s="9" t="str">
        <f t="shared" si="10"/>
        <v/>
      </c>
      <c r="F342" s="9" t="str">
        <f>IF($B342="","",IFERROR(VLOOKUP($B342,Productos!$B$4:$N$103,4,FALSE),""))</f>
        <v/>
      </c>
      <c r="G342" s="9" t="str">
        <f t="shared" si="11"/>
        <v/>
      </c>
      <c r="H342" s="4"/>
      <c r="I342" s="4"/>
    </row>
    <row r="343" spans="1:9" x14ac:dyDescent="0.25">
      <c r="A343" s="7"/>
      <c r="B343" s="4"/>
      <c r="C343" s="5"/>
      <c r="D343" s="9" t="str">
        <f>IF($B343="","",IFERROR(VLOOKUP($B343,Productos!$B$4:$N$103,5,FALSE),""))</f>
        <v/>
      </c>
      <c r="E343" s="9" t="str">
        <f t="shared" si="10"/>
        <v/>
      </c>
      <c r="F343" s="9" t="str">
        <f>IF($B343="","",IFERROR(VLOOKUP($B343,Productos!$B$4:$N$103,4,FALSE),""))</f>
        <v/>
      </c>
      <c r="G343" s="9" t="str">
        <f t="shared" si="11"/>
        <v/>
      </c>
      <c r="H343" s="4"/>
      <c r="I343" s="4"/>
    </row>
    <row r="344" spans="1:9" x14ac:dyDescent="0.25">
      <c r="A344" s="7"/>
      <c r="B344" s="4"/>
      <c r="C344" s="5"/>
      <c r="D344" s="9" t="str">
        <f>IF($B344="","",IFERROR(VLOOKUP($B344,Productos!$B$4:$N$103,5,FALSE),""))</f>
        <v/>
      </c>
      <c r="E344" s="9" t="str">
        <f t="shared" si="10"/>
        <v/>
      </c>
      <c r="F344" s="9" t="str">
        <f>IF($B344="","",IFERROR(VLOOKUP($B344,Productos!$B$4:$N$103,4,FALSE),""))</f>
        <v/>
      </c>
      <c r="G344" s="9" t="str">
        <f t="shared" si="11"/>
        <v/>
      </c>
      <c r="H344" s="4"/>
      <c r="I344" s="4"/>
    </row>
    <row r="345" spans="1:9" x14ac:dyDescent="0.25">
      <c r="A345" s="7"/>
      <c r="B345" s="4"/>
      <c r="C345" s="5"/>
      <c r="D345" s="9" t="str">
        <f>IF($B345="","",IFERROR(VLOOKUP($B345,Productos!$B$4:$N$103,5,FALSE),""))</f>
        <v/>
      </c>
      <c r="E345" s="9" t="str">
        <f t="shared" si="10"/>
        <v/>
      </c>
      <c r="F345" s="9" t="str">
        <f>IF($B345="","",IFERROR(VLOOKUP($B345,Productos!$B$4:$N$103,4,FALSE),""))</f>
        <v/>
      </c>
      <c r="G345" s="9" t="str">
        <f t="shared" si="11"/>
        <v/>
      </c>
      <c r="H345" s="4"/>
      <c r="I345" s="4"/>
    </row>
    <row r="346" spans="1:9" x14ac:dyDescent="0.25">
      <c r="A346" s="7"/>
      <c r="B346" s="4"/>
      <c r="C346" s="5"/>
      <c r="D346" s="9" t="str">
        <f>IF($B346="","",IFERROR(VLOOKUP($B346,Productos!$B$4:$N$103,5,FALSE),""))</f>
        <v/>
      </c>
      <c r="E346" s="9" t="str">
        <f t="shared" si="10"/>
        <v/>
      </c>
      <c r="F346" s="9" t="str">
        <f>IF($B346="","",IFERROR(VLOOKUP($B346,Productos!$B$4:$N$103,4,FALSE),""))</f>
        <v/>
      </c>
      <c r="G346" s="9" t="str">
        <f t="shared" si="11"/>
        <v/>
      </c>
      <c r="H346" s="4"/>
      <c r="I346" s="4"/>
    </row>
    <row r="347" spans="1:9" x14ac:dyDescent="0.25">
      <c r="A347" s="7"/>
      <c r="B347" s="4"/>
      <c r="C347" s="5"/>
      <c r="D347" s="9" t="str">
        <f>IF($B347="","",IFERROR(VLOOKUP($B347,Productos!$B$4:$N$103,5,FALSE),""))</f>
        <v/>
      </c>
      <c r="E347" s="9" t="str">
        <f t="shared" si="10"/>
        <v/>
      </c>
      <c r="F347" s="9" t="str">
        <f>IF($B347="","",IFERROR(VLOOKUP($B347,Productos!$B$4:$N$103,4,FALSE),""))</f>
        <v/>
      </c>
      <c r="G347" s="9" t="str">
        <f t="shared" si="11"/>
        <v/>
      </c>
      <c r="H347" s="4"/>
      <c r="I347" s="4"/>
    </row>
    <row r="348" spans="1:9" x14ac:dyDescent="0.25">
      <c r="A348" s="7"/>
      <c r="B348" s="4"/>
      <c r="C348" s="5"/>
      <c r="D348" s="9" t="str">
        <f>IF($B348="","",IFERROR(VLOOKUP($B348,Productos!$B$4:$N$103,5,FALSE),""))</f>
        <v/>
      </c>
      <c r="E348" s="9" t="str">
        <f t="shared" si="10"/>
        <v/>
      </c>
      <c r="F348" s="9" t="str">
        <f>IF($B348="","",IFERROR(VLOOKUP($B348,Productos!$B$4:$N$103,4,FALSE),""))</f>
        <v/>
      </c>
      <c r="G348" s="9" t="str">
        <f t="shared" si="11"/>
        <v/>
      </c>
      <c r="H348" s="4"/>
      <c r="I348" s="4"/>
    </row>
    <row r="349" spans="1:9" x14ac:dyDescent="0.25">
      <c r="A349" s="7"/>
      <c r="B349" s="4"/>
      <c r="C349" s="5"/>
      <c r="D349" s="9" t="str">
        <f>IF($B349="","",IFERROR(VLOOKUP($B349,Productos!$B$4:$N$103,5,FALSE),""))</f>
        <v/>
      </c>
      <c r="E349" s="9" t="str">
        <f t="shared" si="10"/>
        <v/>
      </c>
      <c r="F349" s="9" t="str">
        <f>IF($B349="","",IFERROR(VLOOKUP($B349,Productos!$B$4:$N$103,4,FALSE),""))</f>
        <v/>
      </c>
      <c r="G349" s="9" t="str">
        <f t="shared" si="11"/>
        <v/>
      </c>
      <c r="H349" s="4"/>
      <c r="I349" s="4"/>
    </row>
    <row r="350" spans="1:9" x14ac:dyDescent="0.25">
      <c r="A350" s="7"/>
      <c r="B350" s="4"/>
      <c r="C350" s="5"/>
      <c r="D350" s="9" t="str">
        <f>IF($B350="","",IFERROR(VLOOKUP($B350,Productos!$B$4:$N$103,5,FALSE),""))</f>
        <v/>
      </c>
      <c r="E350" s="9" t="str">
        <f t="shared" si="10"/>
        <v/>
      </c>
      <c r="F350" s="9" t="str">
        <f>IF($B350="","",IFERROR(VLOOKUP($B350,Productos!$B$4:$N$103,4,FALSE),""))</f>
        <v/>
      </c>
      <c r="G350" s="9" t="str">
        <f t="shared" si="11"/>
        <v/>
      </c>
      <c r="H350" s="4"/>
      <c r="I350" s="4"/>
    </row>
    <row r="351" spans="1:9" x14ac:dyDescent="0.25">
      <c r="A351" s="7"/>
      <c r="B351" s="4"/>
      <c r="C351" s="5"/>
      <c r="D351" s="9" t="str">
        <f>IF($B351="","",IFERROR(VLOOKUP($B351,Productos!$B$4:$N$103,5,FALSE),""))</f>
        <v/>
      </c>
      <c r="E351" s="9" t="str">
        <f t="shared" si="10"/>
        <v/>
      </c>
      <c r="F351" s="9" t="str">
        <f>IF($B351="","",IFERROR(VLOOKUP($B351,Productos!$B$4:$N$103,4,FALSE),""))</f>
        <v/>
      </c>
      <c r="G351" s="9" t="str">
        <f t="shared" si="11"/>
        <v/>
      </c>
      <c r="H351" s="4"/>
      <c r="I351" s="4"/>
    </row>
    <row r="352" spans="1:9" x14ac:dyDescent="0.25">
      <c r="A352" s="7"/>
      <c r="B352" s="4"/>
      <c r="C352" s="5"/>
      <c r="D352" s="9" t="str">
        <f>IF($B352="","",IFERROR(VLOOKUP($B352,Productos!$B$4:$N$103,5,FALSE),""))</f>
        <v/>
      </c>
      <c r="E352" s="9" t="str">
        <f t="shared" si="10"/>
        <v/>
      </c>
      <c r="F352" s="9" t="str">
        <f>IF($B352="","",IFERROR(VLOOKUP($B352,Productos!$B$4:$N$103,4,FALSE),""))</f>
        <v/>
      </c>
      <c r="G352" s="9" t="str">
        <f t="shared" si="11"/>
        <v/>
      </c>
      <c r="H352" s="4"/>
      <c r="I352" s="4"/>
    </row>
    <row r="353" spans="1:9" x14ac:dyDescent="0.25">
      <c r="A353" s="7"/>
      <c r="B353" s="4"/>
      <c r="C353" s="5"/>
      <c r="D353" s="9" t="str">
        <f>IF($B353="","",IFERROR(VLOOKUP($B353,Productos!$B$4:$N$103,5,FALSE),""))</f>
        <v/>
      </c>
      <c r="E353" s="9" t="str">
        <f t="shared" si="10"/>
        <v/>
      </c>
      <c r="F353" s="9" t="str">
        <f>IF($B353="","",IFERROR(VLOOKUP($B353,Productos!$B$4:$N$103,4,FALSE),""))</f>
        <v/>
      </c>
      <c r="G353" s="9" t="str">
        <f t="shared" si="11"/>
        <v/>
      </c>
      <c r="H353" s="4"/>
      <c r="I353" s="4"/>
    </row>
    <row r="354" spans="1:9" x14ac:dyDescent="0.25">
      <c r="A354" s="7"/>
      <c r="B354" s="4"/>
      <c r="C354" s="5"/>
      <c r="D354" s="9" t="str">
        <f>IF($B354="","",IFERROR(VLOOKUP($B354,Productos!$B$4:$N$103,5,FALSE),""))</f>
        <v/>
      </c>
      <c r="E354" s="9" t="str">
        <f t="shared" si="10"/>
        <v/>
      </c>
      <c r="F354" s="9" t="str">
        <f>IF($B354="","",IFERROR(VLOOKUP($B354,Productos!$B$4:$N$103,4,FALSE),""))</f>
        <v/>
      </c>
      <c r="G354" s="9" t="str">
        <f t="shared" si="11"/>
        <v/>
      </c>
      <c r="H354" s="4"/>
      <c r="I354" s="4"/>
    </row>
    <row r="355" spans="1:9" x14ac:dyDescent="0.25">
      <c r="A355" s="7"/>
      <c r="B355" s="4"/>
      <c r="C355" s="5"/>
      <c r="D355" s="9" t="str">
        <f>IF($B355="","",IFERROR(VLOOKUP($B355,Productos!$B$4:$N$103,5,FALSE),""))</f>
        <v/>
      </c>
      <c r="E355" s="9" t="str">
        <f t="shared" si="10"/>
        <v/>
      </c>
      <c r="F355" s="9" t="str">
        <f>IF($B355="","",IFERROR(VLOOKUP($B355,Productos!$B$4:$N$103,4,FALSE),""))</f>
        <v/>
      </c>
      <c r="G355" s="9" t="str">
        <f t="shared" si="11"/>
        <v/>
      </c>
      <c r="H355" s="4"/>
      <c r="I355" s="4"/>
    </row>
    <row r="356" spans="1:9" x14ac:dyDescent="0.25">
      <c r="A356" s="7"/>
      <c r="B356" s="4"/>
      <c r="C356" s="5"/>
      <c r="D356" s="9" t="str">
        <f>IF($B356="","",IFERROR(VLOOKUP($B356,Productos!$B$4:$N$103,5,FALSE),""))</f>
        <v/>
      </c>
      <c r="E356" s="9" t="str">
        <f t="shared" si="10"/>
        <v/>
      </c>
      <c r="F356" s="9" t="str">
        <f>IF($B356="","",IFERROR(VLOOKUP($B356,Productos!$B$4:$N$103,4,FALSE),""))</f>
        <v/>
      </c>
      <c r="G356" s="9" t="str">
        <f t="shared" si="11"/>
        <v/>
      </c>
      <c r="H356" s="4"/>
      <c r="I356" s="4"/>
    </row>
    <row r="357" spans="1:9" x14ac:dyDescent="0.25">
      <c r="A357" s="7"/>
      <c r="B357" s="4"/>
      <c r="C357" s="5"/>
      <c r="D357" s="9" t="str">
        <f>IF($B357="","",IFERROR(VLOOKUP($B357,Productos!$B$4:$N$103,5,FALSE),""))</f>
        <v/>
      </c>
      <c r="E357" s="9" t="str">
        <f t="shared" si="10"/>
        <v/>
      </c>
      <c r="F357" s="9" t="str">
        <f>IF($B357="","",IFERROR(VLOOKUP($B357,Productos!$B$4:$N$103,4,FALSE),""))</f>
        <v/>
      </c>
      <c r="G357" s="9" t="str">
        <f t="shared" si="11"/>
        <v/>
      </c>
      <c r="H357" s="4"/>
      <c r="I357" s="4"/>
    </row>
    <row r="358" spans="1:9" x14ac:dyDescent="0.25">
      <c r="A358" s="7"/>
      <c r="B358" s="4"/>
      <c r="C358" s="5"/>
      <c r="D358" s="9" t="str">
        <f>IF($B358="","",IFERROR(VLOOKUP($B358,Productos!$B$4:$N$103,5,FALSE),""))</f>
        <v/>
      </c>
      <c r="E358" s="9" t="str">
        <f t="shared" si="10"/>
        <v/>
      </c>
      <c r="F358" s="9" t="str">
        <f>IF($B358="","",IFERROR(VLOOKUP($B358,Productos!$B$4:$N$103,4,FALSE),""))</f>
        <v/>
      </c>
      <c r="G358" s="9" t="str">
        <f t="shared" si="11"/>
        <v/>
      </c>
      <c r="H358" s="4"/>
      <c r="I358" s="4"/>
    </row>
    <row r="359" spans="1:9" x14ac:dyDescent="0.25">
      <c r="A359" s="7"/>
      <c r="B359" s="4"/>
      <c r="C359" s="5"/>
      <c r="D359" s="9" t="str">
        <f>IF($B359="","",IFERROR(VLOOKUP($B359,Productos!$B$4:$N$103,5,FALSE),""))</f>
        <v/>
      </c>
      <c r="E359" s="9" t="str">
        <f t="shared" si="10"/>
        <v/>
      </c>
      <c r="F359" s="9" t="str">
        <f>IF($B359="","",IFERROR(VLOOKUP($B359,Productos!$B$4:$N$103,4,FALSE),""))</f>
        <v/>
      </c>
      <c r="G359" s="9" t="str">
        <f t="shared" si="11"/>
        <v/>
      </c>
      <c r="H359" s="4"/>
      <c r="I359" s="4"/>
    </row>
    <row r="360" spans="1:9" x14ac:dyDescent="0.25">
      <c r="A360" s="7"/>
      <c r="B360" s="4"/>
      <c r="C360" s="5"/>
      <c r="D360" s="9" t="str">
        <f>IF($B360="","",IFERROR(VLOOKUP($B360,Productos!$B$4:$N$103,5,FALSE),""))</f>
        <v/>
      </c>
      <c r="E360" s="9" t="str">
        <f t="shared" si="10"/>
        <v/>
      </c>
      <c r="F360" s="9" t="str">
        <f>IF($B360="","",IFERROR(VLOOKUP($B360,Productos!$B$4:$N$103,4,FALSE),""))</f>
        <v/>
      </c>
      <c r="G360" s="9" t="str">
        <f t="shared" si="11"/>
        <v/>
      </c>
      <c r="H360" s="4"/>
      <c r="I360" s="4"/>
    </row>
    <row r="361" spans="1:9" x14ac:dyDescent="0.25">
      <c r="A361" s="7"/>
      <c r="B361" s="4"/>
      <c r="C361" s="5"/>
      <c r="D361" s="9" t="str">
        <f>IF($B361="","",IFERROR(VLOOKUP($B361,Productos!$B$4:$N$103,5,FALSE),""))</f>
        <v/>
      </c>
      <c r="E361" s="9" t="str">
        <f t="shared" si="10"/>
        <v/>
      </c>
      <c r="F361" s="9" t="str">
        <f>IF($B361="","",IFERROR(VLOOKUP($B361,Productos!$B$4:$N$103,4,FALSE),""))</f>
        <v/>
      </c>
      <c r="G361" s="9" t="str">
        <f t="shared" si="11"/>
        <v/>
      </c>
      <c r="H361" s="4"/>
      <c r="I361" s="4"/>
    </row>
    <row r="362" spans="1:9" x14ac:dyDescent="0.25">
      <c r="A362" s="7"/>
      <c r="B362" s="4"/>
      <c r="C362" s="5"/>
      <c r="D362" s="9" t="str">
        <f>IF($B362="","",IFERROR(VLOOKUP($B362,Productos!$B$4:$N$103,5,FALSE),""))</f>
        <v/>
      </c>
      <c r="E362" s="9" t="str">
        <f t="shared" si="10"/>
        <v/>
      </c>
      <c r="F362" s="9" t="str">
        <f>IF($B362="","",IFERROR(VLOOKUP($B362,Productos!$B$4:$N$103,4,FALSE),""))</f>
        <v/>
      </c>
      <c r="G362" s="9" t="str">
        <f t="shared" si="11"/>
        <v/>
      </c>
      <c r="H362" s="4"/>
      <c r="I362" s="4"/>
    </row>
    <row r="363" spans="1:9" x14ac:dyDescent="0.25">
      <c r="A363" s="7"/>
      <c r="B363" s="4"/>
      <c r="C363" s="5"/>
      <c r="D363" s="9" t="str">
        <f>IF($B363="","",IFERROR(VLOOKUP($B363,Productos!$B$4:$N$103,5,FALSE),""))</f>
        <v/>
      </c>
      <c r="E363" s="9" t="str">
        <f t="shared" si="10"/>
        <v/>
      </c>
      <c r="F363" s="9" t="str">
        <f>IF($B363="","",IFERROR(VLOOKUP($B363,Productos!$B$4:$N$103,4,FALSE),""))</f>
        <v/>
      </c>
      <c r="G363" s="9" t="str">
        <f t="shared" si="11"/>
        <v/>
      </c>
      <c r="H363" s="4"/>
      <c r="I363" s="4"/>
    </row>
    <row r="364" spans="1:9" x14ac:dyDescent="0.25">
      <c r="A364" s="7"/>
      <c r="B364" s="4"/>
      <c r="C364" s="5"/>
      <c r="D364" s="9" t="str">
        <f>IF($B364="","",IFERROR(VLOOKUP($B364,Productos!$B$4:$N$103,5,FALSE),""))</f>
        <v/>
      </c>
      <c r="E364" s="9" t="str">
        <f t="shared" si="10"/>
        <v/>
      </c>
      <c r="F364" s="9" t="str">
        <f>IF($B364="","",IFERROR(VLOOKUP($B364,Productos!$B$4:$N$103,4,FALSE),""))</f>
        <v/>
      </c>
      <c r="G364" s="9" t="str">
        <f t="shared" si="11"/>
        <v/>
      </c>
      <c r="H364" s="4"/>
      <c r="I364" s="4"/>
    </row>
    <row r="365" spans="1:9" x14ac:dyDescent="0.25">
      <c r="A365" s="7"/>
      <c r="B365" s="4"/>
      <c r="C365" s="5"/>
      <c r="D365" s="9" t="str">
        <f>IF($B365="","",IFERROR(VLOOKUP($B365,Productos!$B$4:$N$103,5,FALSE),""))</f>
        <v/>
      </c>
      <c r="E365" s="9" t="str">
        <f t="shared" si="10"/>
        <v/>
      </c>
      <c r="F365" s="9" t="str">
        <f>IF($B365="","",IFERROR(VLOOKUP($B365,Productos!$B$4:$N$103,4,FALSE),""))</f>
        <v/>
      </c>
      <c r="G365" s="9" t="str">
        <f t="shared" si="11"/>
        <v/>
      </c>
      <c r="H365" s="4"/>
      <c r="I365" s="4"/>
    </row>
    <row r="366" spans="1:9" x14ac:dyDescent="0.25">
      <c r="A366" s="7"/>
      <c r="B366" s="4"/>
      <c r="C366" s="5"/>
      <c r="D366" s="9" t="str">
        <f>IF($B366="","",IFERROR(VLOOKUP($B366,Productos!$B$4:$N$103,5,FALSE),""))</f>
        <v/>
      </c>
      <c r="E366" s="9" t="str">
        <f t="shared" si="10"/>
        <v/>
      </c>
      <c r="F366" s="9" t="str">
        <f>IF($B366="","",IFERROR(VLOOKUP($B366,Productos!$B$4:$N$103,4,FALSE),""))</f>
        <v/>
      </c>
      <c r="G366" s="9" t="str">
        <f t="shared" si="11"/>
        <v/>
      </c>
      <c r="H366" s="4"/>
      <c r="I366" s="4"/>
    </row>
    <row r="367" spans="1:9" x14ac:dyDescent="0.25">
      <c r="A367" s="7"/>
      <c r="B367" s="4"/>
      <c r="C367" s="5"/>
      <c r="D367" s="9" t="str">
        <f>IF($B367="","",IFERROR(VLOOKUP($B367,Productos!$B$4:$N$103,5,FALSE),""))</f>
        <v/>
      </c>
      <c r="E367" s="9" t="str">
        <f t="shared" si="10"/>
        <v/>
      </c>
      <c r="F367" s="9" t="str">
        <f>IF($B367="","",IFERROR(VLOOKUP($B367,Productos!$B$4:$N$103,4,FALSE),""))</f>
        <v/>
      </c>
      <c r="G367" s="9" t="str">
        <f t="shared" si="11"/>
        <v/>
      </c>
      <c r="H367" s="4"/>
      <c r="I367" s="4"/>
    </row>
    <row r="368" spans="1:9" x14ac:dyDescent="0.25">
      <c r="A368" s="7"/>
      <c r="B368" s="4"/>
      <c r="C368" s="5"/>
      <c r="D368" s="9" t="str">
        <f>IF($B368="","",IFERROR(VLOOKUP($B368,Productos!$B$4:$N$103,5,FALSE),""))</f>
        <v/>
      </c>
      <c r="E368" s="9" t="str">
        <f t="shared" si="10"/>
        <v/>
      </c>
      <c r="F368" s="9" t="str">
        <f>IF($B368="","",IFERROR(VLOOKUP($B368,Productos!$B$4:$N$103,4,FALSE),""))</f>
        <v/>
      </c>
      <c r="G368" s="9" t="str">
        <f t="shared" si="11"/>
        <v/>
      </c>
      <c r="H368" s="4"/>
      <c r="I368" s="4"/>
    </row>
    <row r="369" spans="1:9" x14ac:dyDescent="0.25">
      <c r="A369" s="7"/>
      <c r="B369" s="4"/>
      <c r="C369" s="5"/>
      <c r="D369" s="9" t="str">
        <f>IF($B369="","",IFERROR(VLOOKUP($B369,Productos!$B$4:$N$103,5,FALSE),""))</f>
        <v/>
      </c>
      <c r="E369" s="9" t="str">
        <f t="shared" si="10"/>
        <v/>
      </c>
      <c r="F369" s="9" t="str">
        <f>IF($B369="","",IFERROR(VLOOKUP($B369,Productos!$B$4:$N$103,4,FALSE),""))</f>
        <v/>
      </c>
      <c r="G369" s="9" t="str">
        <f t="shared" si="11"/>
        <v/>
      </c>
      <c r="H369" s="4"/>
      <c r="I369" s="4"/>
    </row>
    <row r="370" spans="1:9" x14ac:dyDescent="0.25">
      <c r="A370" s="7"/>
      <c r="B370" s="4"/>
      <c r="C370" s="5"/>
      <c r="D370" s="9" t="str">
        <f>IF($B370="","",IFERROR(VLOOKUP($B370,Productos!$B$4:$N$103,5,FALSE),""))</f>
        <v/>
      </c>
      <c r="E370" s="9" t="str">
        <f t="shared" si="10"/>
        <v/>
      </c>
      <c r="F370" s="9" t="str">
        <f>IF($B370="","",IFERROR(VLOOKUP($B370,Productos!$B$4:$N$103,4,FALSE),""))</f>
        <v/>
      </c>
      <c r="G370" s="9" t="str">
        <f t="shared" si="11"/>
        <v/>
      </c>
      <c r="H370" s="4"/>
      <c r="I370" s="4"/>
    </row>
    <row r="371" spans="1:9" x14ac:dyDescent="0.25">
      <c r="A371" s="7"/>
      <c r="B371" s="4"/>
      <c r="C371" s="5"/>
      <c r="D371" s="9" t="str">
        <f>IF($B371="","",IFERROR(VLOOKUP($B371,Productos!$B$4:$N$103,5,FALSE),""))</f>
        <v/>
      </c>
      <c r="E371" s="9" t="str">
        <f t="shared" si="10"/>
        <v/>
      </c>
      <c r="F371" s="9" t="str">
        <f>IF($B371="","",IFERROR(VLOOKUP($B371,Productos!$B$4:$N$103,4,FALSE),""))</f>
        <v/>
      </c>
      <c r="G371" s="9" t="str">
        <f t="shared" si="11"/>
        <v/>
      </c>
      <c r="H371" s="4"/>
      <c r="I371" s="4"/>
    </row>
    <row r="372" spans="1:9" x14ac:dyDescent="0.25">
      <c r="A372" s="7"/>
      <c r="B372" s="4"/>
      <c r="C372" s="5"/>
      <c r="D372" s="9" t="str">
        <f>IF($B372="","",IFERROR(VLOOKUP($B372,Productos!$B$4:$N$103,5,FALSE),""))</f>
        <v/>
      </c>
      <c r="E372" s="9" t="str">
        <f t="shared" si="10"/>
        <v/>
      </c>
      <c r="F372" s="9" t="str">
        <f>IF($B372="","",IFERROR(VLOOKUP($B372,Productos!$B$4:$N$103,4,FALSE),""))</f>
        <v/>
      </c>
      <c r="G372" s="9" t="str">
        <f t="shared" si="11"/>
        <v/>
      </c>
      <c r="H372" s="4"/>
      <c r="I372" s="4"/>
    </row>
    <row r="373" spans="1:9" x14ac:dyDescent="0.25">
      <c r="A373" s="7"/>
      <c r="B373" s="4"/>
      <c r="C373" s="5"/>
      <c r="D373" s="9" t="str">
        <f>IF($B373="","",IFERROR(VLOOKUP($B373,Productos!$B$4:$N$103,5,FALSE),""))</f>
        <v/>
      </c>
      <c r="E373" s="9" t="str">
        <f t="shared" si="10"/>
        <v/>
      </c>
      <c r="F373" s="9" t="str">
        <f>IF($B373="","",IFERROR(VLOOKUP($B373,Productos!$B$4:$N$103,4,FALSE),""))</f>
        <v/>
      </c>
      <c r="G373" s="9" t="str">
        <f t="shared" si="11"/>
        <v/>
      </c>
      <c r="H373" s="4"/>
      <c r="I373" s="4"/>
    </row>
    <row r="374" spans="1:9" x14ac:dyDescent="0.25">
      <c r="A374" s="7"/>
      <c r="B374" s="4"/>
      <c r="C374" s="5"/>
      <c r="D374" s="9" t="str">
        <f>IF($B374="","",IFERROR(VLOOKUP($B374,Productos!$B$4:$N$103,5,FALSE),""))</f>
        <v/>
      </c>
      <c r="E374" s="9" t="str">
        <f t="shared" si="10"/>
        <v/>
      </c>
      <c r="F374" s="9" t="str">
        <f>IF($B374="","",IFERROR(VLOOKUP($B374,Productos!$B$4:$N$103,4,FALSE),""))</f>
        <v/>
      </c>
      <c r="G374" s="9" t="str">
        <f t="shared" si="11"/>
        <v/>
      </c>
      <c r="H374" s="4"/>
      <c r="I374" s="4"/>
    </row>
    <row r="375" spans="1:9" x14ac:dyDescent="0.25">
      <c r="A375" s="7"/>
      <c r="B375" s="4"/>
      <c r="C375" s="5"/>
      <c r="D375" s="9" t="str">
        <f>IF($B375="","",IFERROR(VLOOKUP($B375,Productos!$B$4:$N$103,5,FALSE),""))</f>
        <v/>
      </c>
      <c r="E375" s="9" t="str">
        <f t="shared" si="10"/>
        <v/>
      </c>
      <c r="F375" s="9" t="str">
        <f>IF($B375="","",IFERROR(VLOOKUP($B375,Productos!$B$4:$N$103,4,FALSE),""))</f>
        <v/>
      </c>
      <c r="G375" s="9" t="str">
        <f t="shared" si="11"/>
        <v/>
      </c>
      <c r="H375" s="4"/>
      <c r="I375" s="4"/>
    </row>
    <row r="376" spans="1:9" x14ac:dyDescent="0.25">
      <c r="A376" s="7"/>
      <c r="B376" s="4"/>
      <c r="C376" s="5"/>
      <c r="D376" s="9" t="str">
        <f>IF($B376="","",IFERROR(VLOOKUP($B376,Productos!$B$4:$N$103,5,FALSE),""))</f>
        <v/>
      </c>
      <c r="E376" s="9" t="str">
        <f t="shared" si="10"/>
        <v/>
      </c>
      <c r="F376" s="9" t="str">
        <f>IF($B376="","",IFERROR(VLOOKUP($B376,Productos!$B$4:$N$103,4,FALSE),""))</f>
        <v/>
      </c>
      <c r="G376" s="9" t="str">
        <f t="shared" si="11"/>
        <v/>
      </c>
      <c r="H376" s="4"/>
      <c r="I376" s="4"/>
    </row>
    <row r="377" spans="1:9" x14ac:dyDescent="0.25">
      <c r="A377" s="7"/>
      <c r="B377" s="4"/>
      <c r="C377" s="5"/>
      <c r="D377" s="9" t="str">
        <f>IF($B377="","",IFERROR(VLOOKUP($B377,Productos!$B$4:$N$103,5,FALSE),""))</f>
        <v/>
      </c>
      <c r="E377" s="9" t="str">
        <f t="shared" si="10"/>
        <v/>
      </c>
      <c r="F377" s="9" t="str">
        <f>IF($B377="","",IFERROR(VLOOKUP($B377,Productos!$B$4:$N$103,4,FALSE),""))</f>
        <v/>
      </c>
      <c r="G377" s="9" t="str">
        <f t="shared" si="11"/>
        <v/>
      </c>
      <c r="H377" s="4"/>
      <c r="I377" s="4"/>
    </row>
    <row r="378" spans="1:9" x14ac:dyDescent="0.25">
      <c r="A378" s="7"/>
      <c r="B378" s="4"/>
      <c r="C378" s="5"/>
      <c r="D378" s="9" t="str">
        <f>IF($B378="","",IFERROR(VLOOKUP($B378,Productos!$B$4:$N$103,5,FALSE),""))</f>
        <v/>
      </c>
      <c r="E378" s="9" t="str">
        <f t="shared" si="10"/>
        <v/>
      </c>
      <c r="F378" s="9" t="str">
        <f>IF($B378="","",IFERROR(VLOOKUP($B378,Productos!$B$4:$N$103,4,FALSE),""))</f>
        <v/>
      </c>
      <c r="G378" s="9" t="str">
        <f t="shared" si="11"/>
        <v/>
      </c>
      <c r="H378" s="4"/>
      <c r="I378" s="4"/>
    </row>
    <row r="379" spans="1:9" x14ac:dyDescent="0.25">
      <c r="A379" s="7"/>
      <c r="B379" s="4"/>
      <c r="C379" s="5"/>
      <c r="D379" s="9" t="str">
        <f>IF($B379="","",IFERROR(VLOOKUP($B379,Productos!$B$4:$N$103,5,FALSE),""))</f>
        <v/>
      </c>
      <c r="E379" s="9" t="str">
        <f t="shared" si="10"/>
        <v/>
      </c>
      <c r="F379" s="9" t="str">
        <f>IF($B379="","",IFERROR(VLOOKUP($B379,Productos!$B$4:$N$103,4,FALSE),""))</f>
        <v/>
      </c>
      <c r="G379" s="9" t="str">
        <f t="shared" si="11"/>
        <v/>
      </c>
      <c r="H379" s="4"/>
      <c r="I379" s="4"/>
    </row>
    <row r="380" spans="1:9" x14ac:dyDescent="0.25">
      <c r="A380" s="7"/>
      <c r="B380" s="4"/>
      <c r="C380" s="5"/>
      <c r="D380" s="9" t="str">
        <f>IF($B380="","",IFERROR(VLOOKUP($B380,Productos!$B$4:$N$103,5,FALSE),""))</f>
        <v/>
      </c>
      <c r="E380" s="9" t="str">
        <f t="shared" si="10"/>
        <v/>
      </c>
      <c r="F380" s="9" t="str">
        <f>IF($B380="","",IFERROR(VLOOKUP($B380,Productos!$B$4:$N$103,4,FALSE),""))</f>
        <v/>
      </c>
      <c r="G380" s="9" t="str">
        <f t="shared" si="11"/>
        <v/>
      </c>
      <c r="H380" s="4"/>
      <c r="I380" s="4"/>
    </row>
    <row r="381" spans="1:9" x14ac:dyDescent="0.25">
      <c r="A381" s="7"/>
      <c r="B381" s="4"/>
      <c r="C381" s="5"/>
      <c r="D381" s="9" t="str">
        <f>IF($B381="","",IFERROR(VLOOKUP($B381,Productos!$B$4:$N$103,5,FALSE),""))</f>
        <v/>
      </c>
      <c r="E381" s="9" t="str">
        <f t="shared" si="10"/>
        <v/>
      </c>
      <c r="F381" s="9" t="str">
        <f>IF($B381="","",IFERROR(VLOOKUP($B381,Productos!$B$4:$N$103,4,FALSE),""))</f>
        <v/>
      </c>
      <c r="G381" s="9" t="str">
        <f t="shared" si="11"/>
        <v/>
      </c>
      <c r="H381" s="4"/>
      <c r="I381" s="4"/>
    </row>
    <row r="382" spans="1:9" x14ac:dyDescent="0.25">
      <c r="A382" s="7"/>
      <c r="B382" s="4"/>
      <c r="C382" s="5"/>
      <c r="D382" s="9" t="str">
        <f>IF($B382="","",IFERROR(VLOOKUP($B382,Productos!$B$4:$N$103,5,FALSE),""))</f>
        <v/>
      </c>
      <c r="E382" s="9" t="str">
        <f t="shared" si="10"/>
        <v/>
      </c>
      <c r="F382" s="9" t="str">
        <f>IF($B382="","",IFERROR(VLOOKUP($B382,Productos!$B$4:$N$103,4,FALSE),""))</f>
        <v/>
      </c>
      <c r="G382" s="9" t="str">
        <f t="shared" si="11"/>
        <v/>
      </c>
      <c r="H382" s="4"/>
      <c r="I382" s="4"/>
    </row>
    <row r="383" spans="1:9" x14ac:dyDescent="0.25">
      <c r="A383" s="7"/>
      <c r="B383" s="4"/>
      <c r="C383" s="5"/>
      <c r="D383" s="9" t="str">
        <f>IF($B383="","",IFERROR(VLOOKUP($B383,Productos!$B$4:$N$103,5,FALSE),""))</f>
        <v/>
      </c>
      <c r="E383" s="9" t="str">
        <f t="shared" si="10"/>
        <v/>
      </c>
      <c r="F383" s="9" t="str">
        <f>IF($B383="","",IFERROR(VLOOKUP($B383,Productos!$B$4:$N$103,4,FALSE),""))</f>
        <v/>
      </c>
      <c r="G383" s="9" t="str">
        <f t="shared" si="11"/>
        <v/>
      </c>
      <c r="H383" s="4"/>
      <c r="I383" s="4"/>
    </row>
    <row r="384" spans="1:9" x14ac:dyDescent="0.25">
      <c r="A384" s="7"/>
      <c r="B384" s="4"/>
      <c r="C384" s="5"/>
      <c r="D384" s="9" t="str">
        <f>IF($B384="","",IFERROR(VLOOKUP($B384,Productos!$B$4:$N$103,5,FALSE),""))</f>
        <v/>
      </c>
      <c r="E384" s="9" t="str">
        <f t="shared" si="10"/>
        <v/>
      </c>
      <c r="F384" s="9" t="str">
        <f>IF($B384="","",IFERROR(VLOOKUP($B384,Productos!$B$4:$N$103,4,FALSE),""))</f>
        <v/>
      </c>
      <c r="G384" s="9" t="str">
        <f t="shared" si="11"/>
        <v/>
      </c>
      <c r="H384" s="4"/>
      <c r="I384" s="4"/>
    </row>
    <row r="385" spans="1:9" x14ac:dyDescent="0.25">
      <c r="A385" s="7"/>
      <c r="B385" s="4"/>
      <c r="C385" s="5"/>
      <c r="D385" s="9" t="str">
        <f>IF($B385="","",IFERROR(VLOOKUP($B385,Productos!$B$4:$N$103,5,FALSE),""))</f>
        <v/>
      </c>
      <c r="E385" s="9" t="str">
        <f t="shared" si="10"/>
        <v/>
      </c>
      <c r="F385" s="9" t="str">
        <f>IF($B385="","",IFERROR(VLOOKUP($B385,Productos!$B$4:$N$103,4,FALSE),""))</f>
        <v/>
      </c>
      <c r="G385" s="9" t="str">
        <f t="shared" si="11"/>
        <v/>
      </c>
      <c r="H385" s="4"/>
      <c r="I385" s="4"/>
    </row>
    <row r="386" spans="1:9" x14ac:dyDescent="0.25">
      <c r="A386" s="7"/>
      <c r="B386" s="4"/>
      <c r="C386" s="5"/>
      <c r="D386" s="9" t="str">
        <f>IF($B386="","",IFERROR(VLOOKUP($B386,Productos!$B$4:$N$103,5,FALSE),""))</f>
        <v/>
      </c>
      <c r="E386" s="9" t="str">
        <f t="shared" si="10"/>
        <v/>
      </c>
      <c r="F386" s="9" t="str">
        <f>IF($B386="","",IFERROR(VLOOKUP($B386,Productos!$B$4:$N$103,4,FALSE),""))</f>
        <v/>
      </c>
      <c r="G386" s="9" t="str">
        <f t="shared" si="11"/>
        <v/>
      </c>
      <c r="H386" s="4"/>
      <c r="I386" s="4"/>
    </row>
    <row r="387" spans="1:9" x14ac:dyDescent="0.25">
      <c r="A387" s="7"/>
      <c r="B387" s="4"/>
      <c r="C387" s="5"/>
      <c r="D387" s="9" t="str">
        <f>IF($B387="","",IFERROR(VLOOKUP($B387,Productos!$B$4:$N$103,5,FALSE),""))</f>
        <v/>
      </c>
      <c r="E387" s="9" t="str">
        <f t="shared" si="10"/>
        <v/>
      </c>
      <c r="F387" s="9" t="str">
        <f>IF($B387="","",IFERROR(VLOOKUP($B387,Productos!$B$4:$N$103,4,FALSE),""))</f>
        <v/>
      </c>
      <c r="G387" s="9" t="str">
        <f t="shared" si="11"/>
        <v/>
      </c>
      <c r="H387" s="4"/>
      <c r="I387" s="4"/>
    </row>
    <row r="388" spans="1:9" x14ac:dyDescent="0.25">
      <c r="A388" s="7"/>
      <c r="B388" s="4"/>
      <c r="C388" s="5"/>
      <c r="D388" s="9" t="str">
        <f>IF($B388="","",IFERROR(VLOOKUP($B388,Productos!$B$4:$N$103,5,FALSE),""))</f>
        <v/>
      </c>
      <c r="E388" s="9" t="str">
        <f t="shared" ref="E388:E451" si="12">IF(OR($B388="",$C388=""),"",$C388*$D388)</f>
        <v/>
      </c>
      <c r="F388" s="9" t="str">
        <f>IF($B388="","",IFERROR(VLOOKUP($B388,Productos!$B$4:$N$103,4,FALSE),""))</f>
        <v/>
      </c>
      <c r="G388" s="9" t="str">
        <f t="shared" ref="G388:G451" si="13">IF($B388="","",($D388-$F388)*$C388)</f>
        <v/>
      </c>
      <c r="H388" s="4"/>
      <c r="I388" s="4"/>
    </row>
    <row r="389" spans="1:9" x14ac:dyDescent="0.25">
      <c r="A389" s="7"/>
      <c r="B389" s="4"/>
      <c r="C389" s="5"/>
      <c r="D389" s="9" t="str">
        <f>IF($B389="","",IFERROR(VLOOKUP($B389,Productos!$B$4:$N$103,5,FALSE),""))</f>
        <v/>
      </c>
      <c r="E389" s="9" t="str">
        <f t="shared" si="12"/>
        <v/>
      </c>
      <c r="F389" s="9" t="str">
        <f>IF($B389="","",IFERROR(VLOOKUP($B389,Productos!$B$4:$N$103,4,FALSE),""))</f>
        <v/>
      </c>
      <c r="G389" s="9" t="str">
        <f t="shared" si="13"/>
        <v/>
      </c>
      <c r="H389" s="4"/>
      <c r="I389" s="4"/>
    </row>
    <row r="390" spans="1:9" x14ac:dyDescent="0.25">
      <c r="A390" s="7"/>
      <c r="B390" s="4"/>
      <c r="C390" s="5"/>
      <c r="D390" s="9" t="str">
        <f>IF($B390="","",IFERROR(VLOOKUP($B390,Productos!$B$4:$N$103,5,FALSE),""))</f>
        <v/>
      </c>
      <c r="E390" s="9" t="str">
        <f t="shared" si="12"/>
        <v/>
      </c>
      <c r="F390" s="9" t="str">
        <f>IF($B390="","",IFERROR(VLOOKUP($B390,Productos!$B$4:$N$103,4,FALSE),""))</f>
        <v/>
      </c>
      <c r="G390" s="9" t="str">
        <f t="shared" si="13"/>
        <v/>
      </c>
      <c r="H390" s="4"/>
      <c r="I390" s="4"/>
    </row>
    <row r="391" spans="1:9" x14ac:dyDescent="0.25">
      <c r="A391" s="7"/>
      <c r="B391" s="4"/>
      <c r="C391" s="5"/>
      <c r="D391" s="9" t="str">
        <f>IF($B391="","",IFERROR(VLOOKUP($B391,Productos!$B$4:$N$103,5,FALSE),""))</f>
        <v/>
      </c>
      <c r="E391" s="9" t="str">
        <f t="shared" si="12"/>
        <v/>
      </c>
      <c r="F391" s="9" t="str">
        <f>IF($B391="","",IFERROR(VLOOKUP($B391,Productos!$B$4:$N$103,4,FALSE),""))</f>
        <v/>
      </c>
      <c r="G391" s="9" t="str">
        <f t="shared" si="13"/>
        <v/>
      </c>
      <c r="H391" s="4"/>
      <c r="I391" s="4"/>
    </row>
    <row r="392" spans="1:9" x14ac:dyDescent="0.25">
      <c r="A392" s="7"/>
      <c r="B392" s="4"/>
      <c r="C392" s="5"/>
      <c r="D392" s="9" t="str">
        <f>IF($B392="","",IFERROR(VLOOKUP($B392,Productos!$B$4:$N$103,5,FALSE),""))</f>
        <v/>
      </c>
      <c r="E392" s="9" t="str">
        <f t="shared" si="12"/>
        <v/>
      </c>
      <c r="F392" s="9" t="str">
        <f>IF($B392="","",IFERROR(VLOOKUP($B392,Productos!$B$4:$N$103,4,FALSE),""))</f>
        <v/>
      </c>
      <c r="G392" s="9" t="str">
        <f t="shared" si="13"/>
        <v/>
      </c>
      <c r="H392" s="4"/>
      <c r="I392" s="4"/>
    </row>
    <row r="393" spans="1:9" x14ac:dyDescent="0.25">
      <c r="A393" s="7"/>
      <c r="B393" s="4"/>
      <c r="C393" s="5"/>
      <c r="D393" s="9" t="str">
        <f>IF($B393="","",IFERROR(VLOOKUP($B393,Productos!$B$4:$N$103,5,FALSE),""))</f>
        <v/>
      </c>
      <c r="E393" s="9" t="str">
        <f t="shared" si="12"/>
        <v/>
      </c>
      <c r="F393" s="9" t="str">
        <f>IF($B393="","",IFERROR(VLOOKUP($B393,Productos!$B$4:$N$103,4,FALSE),""))</f>
        <v/>
      </c>
      <c r="G393" s="9" t="str">
        <f t="shared" si="13"/>
        <v/>
      </c>
      <c r="H393" s="4"/>
      <c r="I393" s="4"/>
    </row>
    <row r="394" spans="1:9" x14ac:dyDescent="0.25">
      <c r="A394" s="7"/>
      <c r="B394" s="4"/>
      <c r="C394" s="5"/>
      <c r="D394" s="9" t="str">
        <f>IF($B394="","",IFERROR(VLOOKUP($B394,Productos!$B$4:$N$103,5,FALSE),""))</f>
        <v/>
      </c>
      <c r="E394" s="9" t="str">
        <f t="shared" si="12"/>
        <v/>
      </c>
      <c r="F394" s="9" t="str">
        <f>IF($B394="","",IFERROR(VLOOKUP($B394,Productos!$B$4:$N$103,4,FALSE),""))</f>
        <v/>
      </c>
      <c r="G394" s="9" t="str">
        <f t="shared" si="13"/>
        <v/>
      </c>
      <c r="H394" s="4"/>
      <c r="I394" s="4"/>
    </row>
    <row r="395" spans="1:9" x14ac:dyDescent="0.25">
      <c r="A395" s="7"/>
      <c r="B395" s="4"/>
      <c r="C395" s="5"/>
      <c r="D395" s="9" t="str">
        <f>IF($B395="","",IFERROR(VLOOKUP($B395,Productos!$B$4:$N$103,5,FALSE),""))</f>
        <v/>
      </c>
      <c r="E395" s="9" t="str">
        <f t="shared" si="12"/>
        <v/>
      </c>
      <c r="F395" s="9" t="str">
        <f>IF($B395="","",IFERROR(VLOOKUP($B395,Productos!$B$4:$N$103,4,FALSE),""))</f>
        <v/>
      </c>
      <c r="G395" s="9" t="str">
        <f t="shared" si="13"/>
        <v/>
      </c>
      <c r="H395" s="4"/>
      <c r="I395" s="4"/>
    </row>
    <row r="396" spans="1:9" x14ac:dyDescent="0.25">
      <c r="A396" s="7"/>
      <c r="B396" s="4"/>
      <c r="C396" s="5"/>
      <c r="D396" s="9" t="str">
        <f>IF($B396="","",IFERROR(VLOOKUP($B396,Productos!$B$4:$N$103,5,FALSE),""))</f>
        <v/>
      </c>
      <c r="E396" s="9" t="str">
        <f t="shared" si="12"/>
        <v/>
      </c>
      <c r="F396" s="9" t="str">
        <f>IF($B396="","",IFERROR(VLOOKUP($B396,Productos!$B$4:$N$103,4,FALSE),""))</f>
        <v/>
      </c>
      <c r="G396" s="9" t="str">
        <f t="shared" si="13"/>
        <v/>
      </c>
      <c r="H396" s="4"/>
      <c r="I396" s="4"/>
    </row>
    <row r="397" spans="1:9" x14ac:dyDescent="0.25">
      <c r="A397" s="7"/>
      <c r="B397" s="4"/>
      <c r="C397" s="5"/>
      <c r="D397" s="9" t="str">
        <f>IF($B397="","",IFERROR(VLOOKUP($B397,Productos!$B$4:$N$103,5,FALSE),""))</f>
        <v/>
      </c>
      <c r="E397" s="9" t="str">
        <f t="shared" si="12"/>
        <v/>
      </c>
      <c r="F397" s="9" t="str">
        <f>IF($B397="","",IFERROR(VLOOKUP($B397,Productos!$B$4:$N$103,4,FALSE),""))</f>
        <v/>
      </c>
      <c r="G397" s="9" t="str">
        <f t="shared" si="13"/>
        <v/>
      </c>
      <c r="H397" s="4"/>
      <c r="I397" s="4"/>
    </row>
    <row r="398" spans="1:9" x14ac:dyDescent="0.25">
      <c r="A398" s="7"/>
      <c r="B398" s="4"/>
      <c r="C398" s="5"/>
      <c r="D398" s="9" t="str">
        <f>IF($B398="","",IFERROR(VLOOKUP($B398,Productos!$B$4:$N$103,5,FALSE),""))</f>
        <v/>
      </c>
      <c r="E398" s="9" t="str">
        <f t="shared" si="12"/>
        <v/>
      </c>
      <c r="F398" s="9" t="str">
        <f>IF($B398="","",IFERROR(VLOOKUP($B398,Productos!$B$4:$N$103,4,FALSE),""))</f>
        <v/>
      </c>
      <c r="G398" s="9" t="str">
        <f t="shared" si="13"/>
        <v/>
      </c>
      <c r="H398" s="4"/>
      <c r="I398" s="4"/>
    </row>
    <row r="399" spans="1:9" x14ac:dyDescent="0.25">
      <c r="A399" s="7"/>
      <c r="B399" s="4"/>
      <c r="C399" s="5"/>
      <c r="D399" s="9" t="str">
        <f>IF($B399="","",IFERROR(VLOOKUP($B399,Productos!$B$4:$N$103,5,FALSE),""))</f>
        <v/>
      </c>
      <c r="E399" s="9" t="str">
        <f t="shared" si="12"/>
        <v/>
      </c>
      <c r="F399" s="9" t="str">
        <f>IF($B399="","",IFERROR(VLOOKUP($B399,Productos!$B$4:$N$103,4,FALSE),""))</f>
        <v/>
      </c>
      <c r="G399" s="9" t="str">
        <f t="shared" si="13"/>
        <v/>
      </c>
      <c r="H399" s="4"/>
      <c r="I399" s="4"/>
    </row>
    <row r="400" spans="1:9" x14ac:dyDescent="0.25">
      <c r="A400" s="7"/>
      <c r="B400" s="4"/>
      <c r="C400" s="5"/>
      <c r="D400" s="9" t="str">
        <f>IF($B400="","",IFERROR(VLOOKUP($B400,Productos!$B$4:$N$103,5,FALSE),""))</f>
        <v/>
      </c>
      <c r="E400" s="9" t="str">
        <f t="shared" si="12"/>
        <v/>
      </c>
      <c r="F400" s="9" t="str">
        <f>IF($B400="","",IFERROR(VLOOKUP($B400,Productos!$B$4:$N$103,4,FALSE),""))</f>
        <v/>
      </c>
      <c r="G400" s="9" t="str">
        <f t="shared" si="13"/>
        <v/>
      </c>
      <c r="H400" s="4"/>
      <c r="I400" s="4"/>
    </row>
    <row r="401" spans="1:9" x14ac:dyDescent="0.25">
      <c r="A401" s="7"/>
      <c r="B401" s="4"/>
      <c r="C401" s="5"/>
      <c r="D401" s="9" t="str">
        <f>IF($B401="","",IFERROR(VLOOKUP($B401,Productos!$B$4:$N$103,5,FALSE),""))</f>
        <v/>
      </c>
      <c r="E401" s="9" t="str">
        <f t="shared" si="12"/>
        <v/>
      </c>
      <c r="F401" s="9" t="str">
        <f>IF($B401="","",IFERROR(VLOOKUP($B401,Productos!$B$4:$N$103,4,FALSE),""))</f>
        <v/>
      </c>
      <c r="G401" s="9" t="str">
        <f t="shared" si="13"/>
        <v/>
      </c>
      <c r="H401" s="4"/>
      <c r="I401" s="4"/>
    </row>
    <row r="402" spans="1:9" x14ac:dyDescent="0.25">
      <c r="A402" s="7"/>
      <c r="B402" s="4"/>
      <c r="C402" s="5"/>
      <c r="D402" s="9" t="str">
        <f>IF($B402="","",IFERROR(VLOOKUP($B402,Productos!$B$4:$N$103,5,FALSE),""))</f>
        <v/>
      </c>
      <c r="E402" s="9" t="str">
        <f t="shared" si="12"/>
        <v/>
      </c>
      <c r="F402" s="9" t="str">
        <f>IF($B402="","",IFERROR(VLOOKUP($B402,Productos!$B$4:$N$103,4,FALSE),""))</f>
        <v/>
      </c>
      <c r="G402" s="9" t="str">
        <f t="shared" si="13"/>
        <v/>
      </c>
      <c r="H402" s="4"/>
      <c r="I402" s="4"/>
    </row>
    <row r="403" spans="1:9" x14ac:dyDescent="0.25">
      <c r="A403" s="7"/>
      <c r="B403" s="4"/>
      <c r="C403" s="5"/>
      <c r="D403" s="9" t="str">
        <f>IF($B403="","",IFERROR(VLOOKUP($B403,Productos!$B$4:$N$103,5,FALSE),""))</f>
        <v/>
      </c>
      <c r="E403" s="9" t="str">
        <f t="shared" si="12"/>
        <v/>
      </c>
      <c r="F403" s="9" t="str">
        <f>IF($B403="","",IFERROR(VLOOKUP($B403,Productos!$B$4:$N$103,4,FALSE),""))</f>
        <v/>
      </c>
      <c r="G403" s="9" t="str">
        <f t="shared" si="13"/>
        <v/>
      </c>
      <c r="H403" s="4"/>
      <c r="I403" s="4"/>
    </row>
    <row r="404" spans="1:9" x14ac:dyDescent="0.25">
      <c r="A404" s="7"/>
      <c r="B404" s="4"/>
      <c r="C404" s="5"/>
      <c r="D404" s="9" t="str">
        <f>IF($B404="","",IFERROR(VLOOKUP($B404,Productos!$B$4:$N$103,5,FALSE),""))</f>
        <v/>
      </c>
      <c r="E404" s="9" t="str">
        <f t="shared" si="12"/>
        <v/>
      </c>
      <c r="F404" s="9" t="str">
        <f>IF($B404="","",IFERROR(VLOOKUP($B404,Productos!$B$4:$N$103,4,FALSE),""))</f>
        <v/>
      </c>
      <c r="G404" s="9" t="str">
        <f t="shared" si="13"/>
        <v/>
      </c>
      <c r="H404" s="4"/>
      <c r="I404" s="4"/>
    </row>
    <row r="405" spans="1:9" x14ac:dyDescent="0.25">
      <c r="A405" s="7"/>
      <c r="B405" s="4"/>
      <c r="C405" s="5"/>
      <c r="D405" s="9" t="str">
        <f>IF($B405="","",IFERROR(VLOOKUP($B405,Productos!$B$4:$N$103,5,FALSE),""))</f>
        <v/>
      </c>
      <c r="E405" s="9" t="str">
        <f t="shared" si="12"/>
        <v/>
      </c>
      <c r="F405" s="9" t="str">
        <f>IF($B405="","",IFERROR(VLOOKUP($B405,Productos!$B$4:$N$103,4,FALSE),""))</f>
        <v/>
      </c>
      <c r="G405" s="9" t="str">
        <f t="shared" si="13"/>
        <v/>
      </c>
      <c r="H405" s="4"/>
      <c r="I405" s="4"/>
    </row>
    <row r="406" spans="1:9" x14ac:dyDescent="0.25">
      <c r="A406" s="7"/>
      <c r="B406" s="4"/>
      <c r="C406" s="5"/>
      <c r="D406" s="9" t="str">
        <f>IF($B406="","",IFERROR(VLOOKUP($B406,Productos!$B$4:$N$103,5,FALSE),""))</f>
        <v/>
      </c>
      <c r="E406" s="9" t="str">
        <f t="shared" si="12"/>
        <v/>
      </c>
      <c r="F406" s="9" t="str">
        <f>IF($B406="","",IFERROR(VLOOKUP($B406,Productos!$B$4:$N$103,4,FALSE),""))</f>
        <v/>
      </c>
      <c r="G406" s="9" t="str">
        <f t="shared" si="13"/>
        <v/>
      </c>
      <c r="H406" s="4"/>
      <c r="I406" s="4"/>
    </row>
    <row r="407" spans="1:9" x14ac:dyDescent="0.25">
      <c r="A407" s="7"/>
      <c r="B407" s="4"/>
      <c r="C407" s="5"/>
      <c r="D407" s="9" t="str">
        <f>IF($B407="","",IFERROR(VLOOKUP($B407,Productos!$B$4:$N$103,5,FALSE),""))</f>
        <v/>
      </c>
      <c r="E407" s="9" t="str">
        <f t="shared" si="12"/>
        <v/>
      </c>
      <c r="F407" s="9" t="str">
        <f>IF($B407="","",IFERROR(VLOOKUP($B407,Productos!$B$4:$N$103,4,FALSE),""))</f>
        <v/>
      </c>
      <c r="G407" s="9" t="str">
        <f t="shared" si="13"/>
        <v/>
      </c>
      <c r="H407" s="4"/>
      <c r="I407" s="4"/>
    </row>
    <row r="408" spans="1:9" x14ac:dyDescent="0.25">
      <c r="A408" s="7"/>
      <c r="B408" s="4"/>
      <c r="C408" s="5"/>
      <c r="D408" s="9" t="str">
        <f>IF($B408="","",IFERROR(VLOOKUP($B408,Productos!$B$4:$N$103,5,FALSE),""))</f>
        <v/>
      </c>
      <c r="E408" s="9" t="str">
        <f t="shared" si="12"/>
        <v/>
      </c>
      <c r="F408" s="9" t="str">
        <f>IF($B408="","",IFERROR(VLOOKUP($B408,Productos!$B$4:$N$103,4,FALSE),""))</f>
        <v/>
      </c>
      <c r="G408" s="9" t="str">
        <f t="shared" si="13"/>
        <v/>
      </c>
      <c r="H408" s="4"/>
      <c r="I408" s="4"/>
    </row>
    <row r="409" spans="1:9" x14ac:dyDescent="0.25">
      <c r="A409" s="7"/>
      <c r="B409" s="4"/>
      <c r="C409" s="5"/>
      <c r="D409" s="9" t="str">
        <f>IF($B409="","",IFERROR(VLOOKUP($B409,Productos!$B$4:$N$103,5,FALSE),""))</f>
        <v/>
      </c>
      <c r="E409" s="9" t="str">
        <f t="shared" si="12"/>
        <v/>
      </c>
      <c r="F409" s="9" t="str">
        <f>IF($B409="","",IFERROR(VLOOKUP($B409,Productos!$B$4:$N$103,4,FALSE),""))</f>
        <v/>
      </c>
      <c r="G409" s="9" t="str">
        <f t="shared" si="13"/>
        <v/>
      </c>
      <c r="H409" s="4"/>
      <c r="I409" s="4"/>
    </row>
    <row r="410" spans="1:9" x14ac:dyDescent="0.25">
      <c r="A410" s="7"/>
      <c r="B410" s="4"/>
      <c r="C410" s="5"/>
      <c r="D410" s="9" t="str">
        <f>IF($B410="","",IFERROR(VLOOKUP($B410,Productos!$B$4:$N$103,5,FALSE),""))</f>
        <v/>
      </c>
      <c r="E410" s="9" t="str">
        <f t="shared" si="12"/>
        <v/>
      </c>
      <c r="F410" s="9" t="str">
        <f>IF($B410="","",IFERROR(VLOOKUP($B410,Productos!$B$4:$N$103,4,FALSE),""))</f>
        <v/>
      </c>
      <c r="G410" s="9" t="str">
        <f t="shared" si="13"/>
        <v/>
      </c>
      <c r="H410" s="4"/>
      <c r="I410" s="4"/>
    </row>
    <row r="411" spans="1:9" x14ac:dyDescent="0.25">
      <c r="A411" s="7"/>
      <c r="B411" s="4"/>
      <c r="C411" s="5"/>
      <c r="D411" s="9" t="str">
        <f>IF($B411="","",IFERROR(VLOOKUP($B411,Productos!$B$4:$N$103,5,FALSE),""))</f>
        <v/>
      </c>
      <c r="E411" s="9" t="str">
        <f t="shared" si="12"/>
        <v/>
      </c>
      <c r="F411" s="9" t="str">
        <f>IF($B411="","",IFERROR(VLOOKUP($B411,Productos!$B$4:$N$103,4,FALSE),""))</f>
        <v/>
      </c>
      <c r="G411" s="9" t="str">
        <f t="shared" si="13"/>
        <v/>
      </c>
      <c r="H411" s="4"/>
      <c r="I411" s="4"/>
    </row>
    <row r="412" spans="1:9" x14ac:dyDescent="0.25">
      <c r="A412" s="7"/>
      <c r="B412" s="4"/>
      <c r="C412" s="5"/>
      <c r="D412" s="9" t="str">
        <f>IF($B412="","",IFERROR(VLOOKUP($B412,Productos!$B$4:$N$103,5,FALSE),""))</f>
        <v/>
      </c>
      <c r="E412" s="9" t="str">
        <f t="shared" si="12"/>
        <v/>
      </c>
      <c r="F412" s="9" t="str">
        <f>IF($B412="","",IFERROR(VLOOKUP($B412,Productos!$B$4:$N$103,4,FALSE),""))</f>
        <v/>
      </c>
      <c r="G412" s="9" t="str">
        <f t="shared" si="13"/>
        <v/>
      </c>
      <c r="H412" s="4"/>
      <c r="I412" s="4"/>
    </row>
    <row r="413" spans="1:9" x14ac:dyDescent="0.25">
      <c r="A413" s="7"/>
      <c r="B413" s="4"/>
      <c r="C413" s="5"/>
      <c r="D413" s="9" t="str">
        <f>IF($B413="","",IFERROR(VLOOKUP($B413,Productos!$B$4:$N$103,5,FALSE),""))</f>
        <v/>
      </c>
      <c r="E413" s="9" t="str">
        <f t="shared" si="12"/>
        <v/>
      </c>
      <c r="F413" s="9" t="str">
        <f>IF($B413="","",IFERROR(VLOOKUP($B413,Productos!$B$4:$N$103,4,FALSE),""))</f>
        <v/>
      </c>
      <c r="G413" s="9" t="str">
        <f t="shared" si="13"/>
        <v/>
      </c>
      <c r="H413" s="4"/>
      <c r="I413" s="4"/>
    </row>
    <row r="414" spans="1:9" x14ac:dyDescent="0.25">
      <c r="A414" s="7"/>
      <c r="B414" s="4"/>
      <c r="C414" s="5"/>
      <c r="D414" s="9" t="str">
        <f>IF($B414="","",IFERROR(VLOOKUP($B414,Productos!$B$4:$N$103,5,FALSE),""))</f>
        <v/>
      </c>
      <c r="E414" s="9" t="str">
        <f t="shared" si="12"/>
        <v/>
      </c>
      <c r="F414" s="9" t="str">
        <f>IF($B414="","",IFERROR(VLOOKUP($B414,Productos!$B$4:$N$103,4,FALSE),""))</f>
        <v/>
      </c>
      <c r="G414" s="9" t="str">
        <f t="shared" si="13"/>
        <v/>
      </c>
      <c r="H414" s="4"/>
      <c r="I414" s="4"/>
    </row>
    <row r="415" spans="1:9" x14ac:dyDescent="0.25">
      <c r="A415" s="7"/>
      <c r="B415" s="4"/>
      <c r="C415" s="5"/>
      <c r="D415" s="9" t="str">
        <f>IF($B415="","",IFERROR(VLOOKUP($B415,Productos!$B$4:$N$103,5,FALSE),""))</f>
        <v/>
      </c>
      <c r="E415" s="9" t="str">
        <f t="shared" si="12"/>
        <v/>
      </c>
      <c r="F415" s="9" t="str">
        <f>IF($B415="","",IFERROR(VLOOKUP($B415,Productos!$B$4:$N$103,4,FALSE),""))</f>
        <v/>
      </c>
      <c r="G415" s="9" t="str">
        <f t="shared" si="13"/>
        <v/>
      </c>
      <c r="H415" s="4"/>
      <c r="I415" s="4"/>
    </row>
    <row r="416" spans="1:9" x14ac:dyDescent="0.25">
      <c r="A416" s="7"/>
      <c r="B416" s="4"/>
      <c r="C416" s="5"/>
      <c r="D416" s="9" t="str">
        <f>IF($B416="","",IFERROR(VLOOKUP($B416,Productos!$B$4:$N$103,5,FALSE),""))</f>
        <v/>
      </c>
      <c r="E416" s="9" t="str">
        <f t="shared" si="12"/>
        <v/>
      </c>
      <c r="F416" s="9" t="str">
        <f>IF($B416="","",IFERROR(VLOOKUP($B416,Productos!$B$4:$N$103,4,FALSE),""))</f>
        <v/>
      </c>
      <c r="G416" s="9" t="str">
        <f t="shared" si="13"/>
        <v/>
      </c>
      <c r="H416" s="4"/>
      <c r="I416" s="4"/>
    </row>
    <row r="417" spans="1:9" x14ac:dyDescent="0.25">
      <c r="A417" s="7"/>
      <c r="B417" s="4"/>
      <c r="C417" s="5"/>
      <c r="D417" s="9" t="str">
        <f>IF($B417="","",IFERROR(VLOOKUP($B417,Productos!$B$4:$N$103,5,FALSE),""))</f>
        <v/>
      </c>
      <c r="E417" s="9" t="str">
        <f t="shared" si="12"/>
        <v/>
      </c>
      <c r="F417" s="9" t="str">
        <f>IF($B417="","",IFERROR(VLOOKUP($B417,Productos!$B$4:$N$103,4,FALSE),""))</f>
        <v/>
      </c>
      <c r="G417" s="9" t="str">
        <f t="shared" si="13"/>
        <v/>
      </c>
      <c r="H417" s="4"/>
      <c r="I417" s="4"/>
    </row>
    <row r="418" spans="1:9" x14ac:dyDescent="0.25">
      <c r="A418" s="7"/>
      <c r="B418" s="4"/>
      <c r="C418" s="5"/>
      <c r="D418" s="9" t="str">
        <f>IF($B418="","",IFERROR(VLOOKUP($B418,Productos!$B$4:$N$103,5,FALSE),""))</f>
        <v/>
      </c>
      <c r="E418" s="9" t="str">
        <f t="shared" si="12"/>
        <v/>
      </c>
      <c r="F418" s="9" t="str">
        <f>IF($B418="","",IFERROR(VLOOKUP($B418,Productos!$B$4:$N$103,4,FALSE),""))</f>
        <v/>
      </c>
      <c r="G418" s="9" t="str">
        <f t="shared" si="13"/>
        <v/>
      </c>
      <c r="H418" s="4"/>
      <c r="I418" s="4"/>
    </row>
    <row r="419" spans="1:9" x14ac:dyDescent="0.25">
      <c r="A419" s="7"/>
      <c r="B419" s="4"/>
      <c r="C419" s="5"/>
      <c r="D419" s="9" t="str">
        <f>IF($B419="","",IFERROR(VLOOKUP($B419,Productos!$B$4:$N$103,5,FALSE),""))</f>
        <v/>
      </c>
      <c r="E419" s="9" t="str">
        <f t="shared" si="12"/>
        <v/>
      </c>
      <c r="F419" s="9" t="str">
        <f>IF($B419="","",IFERROR(VLOOKUP($B419,Productos!$B$4:$N$103,4,FALSE),""))</f>
        <v/>
      </c>
      <c r="G419" s="9" t="str">
        <f t="shared" si="13"/>
        <v/>
      </c>
      <c r="H419" s="4"/>
      <c r="I419" s="4"/>
    </row>
    <row r="420" spans="1:9" x14ac:dyDescent="0.25">
      <c r="A420" s="7"/>
      <c r="B420" s="4"/>
      <c r="C420" s="5"/>
      <c r="D420" s="9" t="str">
        <f>IF($B420="","",IFERROR(VLOOKUP($B420,Productos!$B$4:$N$103,5,FALSE),""))</f>
        <v/>
      </c>
      <c r="E420" s="9" t="str">
        <f t="shared" si="12"/>
        <v/>
      </c>
      <c r="F420" s="9" t="str">
        <f>IF($B420="","",IFERROR(VLOOKUP($B420,Productos!$B$4:$N$103,4,FALSE),""))</f>
        <v/>
      </c>
      <c r="G420" s="9" t="str">
        <f t="shared" si="13"/>
        <v/>
      </c>
      <c r="H420" s="4"/>
      <c r="I420" s="4"/>
    </row>
    <row r="421" spans="1:9" x14ac:dyDescent="0.25">
      <c r="A421" s="7"/>
      <c r="B421" s="4"/>
      <c r="C421" s="5"/>
      <c r="D421" s="9" t="str">
        <f>IF($B421="","",IFERROR(VLOOKUP($B421,Productos!$B$4:$N$103,5,FALSE),""))</f>
        <v/>
      </c>
      <c r="E421" s="9" t="str">
        <f t="shared" si="12"/>
        <v/>
      </c>
      <c r="F421" s="9" t="str">
        <f>IF($B421="","",IFERROR(VLOOKUP($B421,Productos!$B$4:$N$103,4,FALSE),""))</f>
        <v/>
      </c>
      <c r="G421" s="9" t="str">
        <f t="shared" si="13"/>
        <v/>
      </c>
      <c r="H421" s="4"/>
      <c r="I421" s="4"/>
    </row>
    <row r="422" spans="1:9" x14ac:dyDescent="0.25">
      <c r="A422" s="7"/>
      <c r="B422" s="4"/>
      <c r="C422" s="5"/>
      <c r="D422" s="9" t="str">
        <f>IF($B422="","",IFERROR(VLOOKUP($B422,Productos!$B$4:$N$103,5,FALSE),""))</f>
        <v/>
      </c>
      <c r="E422" s="9" t="str">
        <f t="shared" si="12"/>
        <v/>
      </c>
      <c r="F422" s="9" t="str">
        <f>IF($B422="","",IFERROR(VLOOKUP($B422,Productos!$B$4:$N$103,4,FALSE),""))</f>
        <v/>
      </c>
      <c r="G422" s="9" t="str">
        <f t="shared" si="13"/>
        <v/>
      </c>
      <c r="H422" s="4"/>
      <c r="I422" s="4"/>
    </row>
    <row r="423" spans="1:9" x14ac:dyDescent="0.25">
      <c r="A423" s="7"/>
      <c r="B423" s="4"/>
      <c r="C423" s="5"/>
      <c r="D423" s="9" t="str">
        <f>IF($B423="","",IFERROR(VLOOKUP($B423,Productos!$B$4:$N$103,5,FALSE),""))</f>
        <v/>
      </c>
      <c r="E423" s="9" t="str">
        <f t="shared" si="12"/>
        <v/>
      </c>
      <c r="F423" s="9" t="str">
        <f>IF($B423="","",IFERROR(VLOOKUP($B423,Productos!$B$4:$N$103,4,FALSE),""))</f>
        <v/>
      </c>
      <c r="G423" s="9" t="str">
        <f t="shared" si="13"/>
        <v/>
      </c>
      <c r="H423" s="4"/>
      <c r="I423" s="4"/>
    </row>
    <row r="424" spans="1:9" x14ac:dyDescent="0.25">
      <c r="A424" s="7"/>
      <c r="B424" s="4"/>
      <c r="C424" s="5"/>
      <c r="D424" s="9" t="str">
        <f>IF($B424="","",IFERROR(VLOOKUP($B424,Productos!$B$4:$N$103,5,FALSE),""))</f>
        <v/>
      </c>
      <c r="E424" s="9" t="str">
        <f t="shared" si="12"/>
        <v/>
      </c>
      <c r="F424" s="9" t="str">
        <f>IF($B424="","",IFERROR(VLOOKUP($B424,Productos!$B$4:$N$103,4,FALSE),""))</f>
        <v/>
      </c>
      <c r="G424" s="9" t="str">
        <f t="shared" si="13"/>
        <v/>
      </c>
      <c r="H424" s="4"/>
      <c r="I424" s="4"/>
    </row>
    <row r="425" spans="1:9" x14ac:dyDescent="0.25">
      <c r="A425" s="7"/>
      <c r="B425" s="4"/>
      <c r="C425" s="5"/>
      <c r="D425" s="9" t="str">
        <f>IF($B425="","",IFERROR(VLOOKUP($B425,Productos!$B$4:$N$103,5,FALSE),""))</f>
        <v/>
      </c>
      <c r="E425" s="9" t="str">
        <f t="shared" si="12"/>
        <v/>
      </c>
      <c r="F425" s="9" t="str">
        <f>IF($B425="","",IFERROR(VLOOKUP($B425,Productos!$B$4:$N$103,4,FALSE),""))</f>
        <v/>
      </c>
      <c r="G425" s="9" t="str">
        <f t="shared" si="13"/>
        <v/>
      </c>
      <c r="H425" s="4"/>
      <c r="I425" s="4"/>
    </row>
    <row r="426" spans="1:9" x14ac:dyDescent="0.25">
      <c r="A426" s="7"/>
      <c r="B426" s="4"/>
      <c r="C426" s="5"/>
      <c r="D426" s="9" t="str">
        <f>IF($B426="","",IFERROR(VLOOKUP($B426,Productos!$B$4:$N$103,5,FALSE),""))</f>
        <v/>
      </c>
      <c r="E426" s="9" t="str">
        <f t="shared" si="12"/>
        <v/>
      </c>
      <c r="F426" s="9" t="str">
        <f>IF($B426="","",IFERROR(VLOOKUP($B426,Productos!$B$4:$N$103,4,FALSE),""))</f>
        <v/>
      </c>
      <c r="G426" s="9" t="str">
        <f t="shared" si="13"/>
        <v/>
      </c>
      <c r="H426" s="4"/>
      <c r="I426" s="4"/>
    </row>
    <row r="427" spans="1:9" x14ac:dyDescent="0.25">
      <c r="A427" s="7"/>
      <c r="B427" s="4"/>
      <c r="C427" s="5"/>
      <c r="D427" s="9" t="str">
        <f>IF($B427="","",IFERROR(VLOOKUP($B427,Productos!$B$4:$N$103,5,FALSE),""))</f>
        <v/>
      </c>
      <c r="E427" s="9" t="str">
        <f t="shared" si="12"/>
        <v/>
      </c>
      <c r="F427" s="9" t="str">
        <f>IF($B427="","",IFERROR(VLOOKUP($B427,Productos!$B$4:$N$103,4,FALSE),""))</f>
        <v/>
      </c>
      <c r="G427" s="9" t="str">
        <f t="shared" si="13"/>
        <v/>
      </c>
      <c r="H427" s="4"/>
      <c r="I427" s="4"/>
    </row>
    <row r="428" spans="1:9" x14ac:dyDescent="0.25">
      <c r="A428" s="7"/>
      <c r="B428" s="4"/>
      <c r="C428" s="5"/>
      <c r="D428" s="9" t="str">
        <f>IF($B428="","",IFERROR(VLOOKUP($B428,Productos!$B$4:$N$103,5,FALSE),""))</f>
        <v/>
      </c>
      <c r="E428" s="9" t="str">
        <f t="shared" si="12"/>
        <v/>
      </c>
      <c r="F428" s="9" t="str">
        <f>IF($B428="","",IFERROR(VLOOKUP($B428,Productos!$B$4:$N$103,4,FALSE),""))</f>
        <v/>
      </c>
      <c r="G428" s="9" t="str">
        <f t="shared" si="13"/>
        <v/>
      </c>
      <c r="H428" s="4"/>
      <c r="I428" s="4"/>
    </row>
    <row r="429" spans="1:9" x14ac:dyDescent="0.25">
      <c r="A429" s="7"/>
      <c r="B429" s="4"/>
      <c r="C429" s="5"/>
      <c r="D429" s="9" t="str">
        <f>IF($B429="","",IFERROR(VLOOKUP($B429,Productos!$B$4:$N$103,5,FALSE),""))</f>
        <v/>
      </c>
      <c r="E429" s="9" t="str">
        <f t="shared" si="12"/>
        <v/>
      </c>
      <c r="F429" s="9" t="str">
        <f>IF($B429="","",IFERROR(VLOOKUP($B429,Productos!$B$4:$N$103,4,FALSE),""))</f>
        <v/>
      </c>
      <c r="G429" s="9" t="str">
        <f t="shared" si="13"/>
        <v/>
      </c>
      <c r="H429" s="4"/>
      <c r="I429" s="4"/>
    </row>
    <row r="430" spans="1:9" x14ac:dyDescent="0.25">
      <c r="A430" s="7"/>
      <c r="B430" s="4"/>
      <c r="C430" s="5"/>
      <c r="D430" s="9" t="str">
        <f>IF($B430="","",IFERROR(VLOOKUP($B430,Productos!$B$4:$N$103,5,FALSE),""))</f>
        <v/>
      </c>
      <c r="E430" s="9" t="str">
        <f t="shared" si="12"/>
        <v/>
      </c>
      <c r="F430" s="9" t="str">
        <f>IF($B430="","",IFERROR(VLOOKUP($B430,Productos!$B$4:$N$103,4,FALSE),""))</f>
        <v/>
      </c>
      <c r="G430" s="9" t="str">
        <f t="shared" si="13"/>
        <v/>
      </c>
      <c r="H430" s="4"/>
      <c r="I430" s="4"/>
    </row>
    <row r="431" spans="1:9" x14ac:dyDescent="0.25">
      <c r="A431" s="7"/>
      <c r="B431" s="4"/>
      <c r="C431" s="5"/>
      <c r="D431" s="9" t="str">
        <f>IF($B431="","",IFERROR(VLOOKUP($B431,Productos!$B$4:$N$103,5,FALSE),""))</f>
        <v/>
      </c>
      <c r="E431" s="9" t="str">
        <f t="shared" si="12"/>
        <v/>
      </c>
      <c r="F431" s="9" t="str">
        <f>IF($B431="","",IFERROR(VLOOKUP($B431,Productos!$B$4:$N$103,4,FALSE),""))</f>
        <v/>
      </c>
      <c r="G431" s="9" t="str">
        <f t="shared" si="13"/>
        <v/>
      </c>
      <c r="H431" s="4"/>
      <c r="I431" s="4"/>
    </row>
    <row r="432" spans="1:9" x14ac:dyDescent="0.25">
      <c r="A432" s="7"/>
      <c r="B432" s="4"/>
      <c r="C432" s="5"/>
      <c r="D432" s="9" t="str">
        <f>IF($B432="","",IFERROR(VLOOKUP($B432,Productos!$B$4:$N$103,5,FALSE),""))</f>
        <v/>
      </c>
      <c r="E432" s="9" t="str">
        <f t="shared" si="12"/>
        <v/>
      </c>
      <c r="F432" s="9" t="str">
        <f>IF($B432="","",IFERROR(VLOOKUP($B432,Productos!$B$4:$N$103,4,FALSE),""))</f>
        <v/>
      </c>
      <c r="G432" s="9" t="str">
        <f t="shared" si="13"/>
        <v/>
      </c>
      <c r="H432" s="4"/>
      <c r="I432" s="4"/>
    </row>
    <row r="433" spans="1:9" x14ac:dyDescent="0.25">
      <c r="A433" s="7"/>
      <c r="B433" s="4"/>
      <c r="C433" s="5"/>
      <c r="D433" s="9" t="str">
        <f>IF($B433="","",IFERROR(VLOOKUP($B433,Productos!$B$4:$N$103,5,FALSE),""))</f>
        <v/>
      </c>
      <c r="E433" s="9" t="str">
        <f t="shared" si="12"/>
        <v/>
      </c>
      <c r="F433" s="9" t="str">
        <f>IF($B433="","",IFERROR(VLOOKUP($B433,Productos!$B$4:$N$103,4,FALSE),""))</f>
        <v/>
      </c>
      <c r="G433" s="9" t="str">
        <f t="shared" si="13"/>
        <v/>
      </c>
      <c r="H433" s="4"/>
      <c r="I433" s="4"/>
    </row>
    <row r="434" spans="1:9" x14ac:dyDescent="0.25">
      <c r="A434" s="7"/>
      <c r="B434" s="4"/>
      <c r="C434" s="5"/>
      <c r="D434" s="9" t="str">
        <f>IF($B434="","",IFERROR(VLOOKUP($B434,Productos!$B$4:$N$103,5,FALSE),""))</f>
        <v/>
      </c>
      <c r="E434" s="9" t="str">
        <f t="shared" si="12"/>
        <v/>
      </c>
      <c r="F434" s="9" t="str">
        <f>IF($B434="","",IFERROR(VLOOKUP($B434,Productos!$B$4:$N$103,4,FALSE),""))</f>
        <v/>
      </c>
      <c r="G434" s="9" t="str">
        <f t="shared" si="13"/>
        <v/>
      </c>
      <c r="H434" s="4"/>
      <c r="I434" s="4"/>
    </row>
    <row r="435" spans="1:9" x14ac:dyDescent="0.25">
      <c r="A435" s="7"/>
      <c r="B435" s="4"/>
      <c r="C435" s="5"/>
      <c r="D435" s="9" t="str">
        <f>IF($B435="","",IFERROR(VLOOKUP($B435,Productos!$B$4:$N$103,5,FALSE),""))</f>
        <v/>
      </c>
      <c r="E435" s="9" t="str">
        <f t="shared" si="12"/>
        <v/>
      </c>
      <c r="F435" s="9" t="str">
        <f>IF($B435="","",IFERROR(VLOOKUP($B435,Productos!$B$4:$N$103,4,FALSE),""))</f>
        <v/>
      </c>
      <c r="G435" s="9" t="str">
        <f t="shared" si="13"/>
        <v/>
      </c>
      <c r="H435" s="4"/>
      <c r="I435" s="4"/>
    </row>
    <row r="436" spans="1:9" x14ac:dyDescent="0.25">
      <c r="A436" s="7"/>
      <c r="B436" s="4"/>
      <c r="C436" s="5"/>
      <c r="D436" s="9" t="str">
        <f>IF($B436="","",IFERROR(VLOOKUP($B436,Productos!$B$4:$N$103,5,FALSE),""))</f>
        <v/>
      </c>
      <c r="E436" s="9" t="str">
        <f t="shared" si="12"/>
        <v/>
      </c>
      <c r="F436" s="9" t="str">
        <f>IF($B436="","",IFERROR(VLOOKUP($B436,Productos!$B$4:$N$103,4,FALSE),""))</f>
        <v/>
      </c>
      <c r="G436" s="9" t="str">
        <f t="shared" si="13"/>
        <v/>
      </c>
      <c r="H436" s="4"/>
      <c r="I436" s="4"/>
    </row>
    <row r="437" spans="1:9" x14ac:dyDescent="0.25">
      <c r="A437" s="7"/>
      <c r="B437" s="4"/>
      <c r="C437" s="5"/>
      <c r="D437" s="9" t="str">
        <f>IF($B437="","",IFERROR(VLOOKUP($B437,Productos!$B$4:$N$103,5,FALSE),""))</f>
        <v/>
      </c>
      <c r="E437" s="9" t="str">
        <f t="shared" si="12"/>
        <v/>
      </c>
      <c r="F437" s="9" t="str">
        <f>IF($B437="","",IFERROR(VLOOKUP($B437,Productos!$B$4:$N$103,4,FALSE),""))</f>
        <v/>
      </c>
      <c r="G437" s="9" t="str">
        <f t="shared" si="13"/>
        <v/>
      </c>
      <c r="H437" s="4"/>
      <c r="I437" s="4"/>
    </row>
    <row r="438" spans="1:9" x14ac:dyDescent="0.25">
      <c r="A438" s="7"/>
      <c r="B438" s="4"/>
      <c r="C438" s="5"/>
      <c r="D438" s="9" t="str">
        <f>IF($B438="","",IFERROR(VLOOKUP($B438,Productos!$B$4:$N$103,5,FALSE),""))</f>
        <v/>
      </c>
      <c r="E438" s="9" t="str">
        <f t="shared" si="12"/>
        <v/>
      </c>
      <c r="F438" s="9" t="str">
        <f>IF($B438="","",IFERROR(VLOOKUP($B438,Productos!$B$4:$N$103,4,FALSE),""))</f>
        <v/>
      </c>
      <c r="G438" s="9" t="str">
        <f t="shared" si="13"/>
        <v/>
      </c>
      <c r="H438" s="4"/>
      <c r="I438" s="4"/>
    </row>
    <row r="439" spans="1:9" x14ac:dyDescent="0.25">
      <c r="A439" s="7"/>
      <c r="B439" s="4"/>
      <c r="C439" s="5"/>
      <c r="D439" s="9" t="str">
        <f>IF($B439="","",IFERROR(VLOOKUP($B439,Productos!$B$4:$N$103,5,FALSE),""))</f>
        <v/>
      </c>
      <c r="E439" s="9" t="str">
        <f t="shared" si="12"/>
        <v/>
      </c>
      <c r="F439" s="9" t="str">
        <f>IF($B439="","",IFERROR(VLOOKUP($B439,Productos!$B$4:$N$103,4,FALSE),""))</f>
        <v/>
      </c>
      <c r="G439" s="9" t="str">
        <f t="shared" si="13"/>
        <v/>
      </c>
      <c r="H439" s="4"/>
      <c r="I439" s="4"/>
    </row>
    <row r="440" spans="1:9" x14ac:dyDescent="0.25">
      <c r="A440" s="7"/>
      <c r="B440" s="4"/>
      <c r="C440" s="5"/>
      <c r="D440" s="9" t="str">
        <f>IF($B440="","",IFERROR(VLOOKUP($B440,Productos!$B$4:$N$103,5,FALSE),""))</f>
        <v/>
      </c>
      <c r="E440" s="9" t="str">
        <f t="shared" si="12"/>
        <v/>
      </c>
      <c r="F440" s="9" t="str">
        <f>IF($B440="","",IFERROR(VLOOKUP($B440,Productos!$B$4:$N$103,4,FALSE),""))</f>
        <v/>
      </c>
      <c r="G440" s="9" t="str">
        <f t="shared" si="13"/>
        <v/>
      </c>
      <c r="H440" s="4"/>
      <c r="I440" s="4"/>
    </row>
    <row r="441" spans="1:9" x14ac:dyDescent="0.25">
      <c r="A441" s="7"/>
      <c r="B441" s="4"/>
      <c r="C441" s="5"/>
      <c r="D441" s="9" t="str">
        <f>IF($B441="","",IFERROR(VLOOKUP($B441,Productos!$B$4:$N$103,5,FALSE),""))</f>
        <v/>
      </c>
      <c r="E441" s="9" t="str">
        <f t="shared" si="12"/>
        <v/>
      </c>
      <c r="F441" s="9" t="str">
        <f>IF($B441="","",IFERROR(VLOOKUP($B441,Productos!$B$4:$N$103,4,FALSE),""))</f>
        <v/>
      </c>
      <c r="G441" s="9" t="str">
        <f t="shared" si="13"/>
        <v/>
      </c>
      <c r="H441" s="4"/>
      <c r="I441" s="4"/>
    </row>
    <row r="442" spans="1:9" x14ac:dyDescent="0.25">
      <c r="A442" s="7"/>
      <c r="B442" s="4"/>
      <c r="C442" s="5"/>
      <c r="D442" s="9" t="str">
        <f>IF($B442="","",IFERROR(VLOOKUP($B442,Productos!$B$4:$N$103,5,FALSE),""))</f>
        <v/>
      </c>
      <c r="E442" s="9" t="str">
        <f t="shared" si="12"/>
        <v/>
      </c>
      <c r="F442" s="9" t="str">
        <f>IF($B442="","",IFERROR(VLOOKUP($B442,Productos!$B$4:$N$103,4,FALSE),""))</f>
        <v/>
      </c>
      <c r="G442" s="9" t="str">
        <f t="shared" si="13"/>
        <v/>
      </c>
      <c r="H442" s="4"/>
      <c r="I442" s="4"/>
    </row>
    <row r="443" spans="1:9" x14ac:dyDescent="0.25">
      <c r="A443" s="7"/>
      <c r="B443" s="4"/>
      <c r="C443" s="5"/>
      <c r="D443" s="9" t="str">
        <f>IF($B443="","",IFERROR(VLOOKUP($B443,Productos!$B$4:$N$103,5,FALSE),""))</f>
        <v/>
      </c>
      <c r="E443" s="9" t="str">
        <f t="shared" si="12"/>
        <v/>
      </c>
      <c r="F443" s="9" t="str">
        <f>IF($B443="","",IFERROR(VLOOKUP($B443,Productos!$B$4:$N$103,4,FALSE),""))</f>
        <v/>
      </c>
      <c r="G443" s="9" t="str">
        <f t="shared" si="13"/>
        <v/>
      </c>
      <c r="H443" s="4"/>
      <c r="I443" s="4"/>
    </row>
    <row r="444" spans="1:9" x14ac:dyDescent="0.25">
      <c r="A444" s="7"/>
      <c r="B444" s="4"/>
      <c r="C444" s="5"/>
      <c r="D444" s="9" t="str">
        <f>IF($B444="","",IFERROR(VLOOKUP($B444,Productos!$B$4:$N$103,5,FALSE),""))</f>
        <v/>
      </c>
      <c r="E444" s="9" t="str">
        <f t="shared" si="12"/>
        <v/>
      </c>
      <c r="F444" s="9" t="str">
        <f>IF($B444="","",IFERROR(VLOOKUP($B444,Productos!$B$4:$N$103,4,FALSE),""))</f>
        <v/>
      </c>
      <c r="G444" s="9" t="str">
        <f t="shared" si="13"/>
        <v/>
      </c>
      <c r="H444" s="4"/>
      <c r="I444" s="4"/>
    </row>
    <row r="445" spans="1:9" x14ac:dyDescent="0.25">
      <c r="A445" s="7"/>
      <c r="B445" s="4"/>
      <c r="C445" s="5"/>
      <c r="D445" s="9" t="str">
        <f>IF($B445="","",IFERROR(VLOOKUP($B445,Productos!$B$4:$N$103,5,FALSE),""))</f>
        <v/>
      </c>
      <c r="E445" s="9" t="str">
        <f t="shared" si="12"/>
        <v/>
      </c>
      <c r="F445" s="9" t="str">
        <f>IF($B445="","",IFERROR(VLOOKUP($B445,Productos!$B$4:$N$103,4,FALSE),""))</f>
        <v/>
      </c>
      <c r="G445" s="9" t="str">
        <f t="shared" si="13"/>
        <v/>
      </c>
      <c r="H445" s="4"/>
      <c r="I445" s="4"/>
    </row>
    <row r="446" spans="1:9" x14ac:dyDescent="0.25">
      <c r="A446" s="7"/>
      <c r="B446" s="4"/>
      <c r="C446" s="5"/>
      <c r="D446" s="9" t="str">
        <f>IF($B446="","",IFERROR(VLOOKUP($B446,Productos!$B$4:$N$103,5,FALSE),""))</f>
        <v/>
      </c>
      <c r="E446" s="9" t="str">
        <f t="shared" si="12"/>
        <v/>
      </c>
      <c r="F446" s="9" t="str">
        <f>IF($B446="","",IFERROR(VLOOKUP($B446,Productos!$B$4:$N$103,4,FALSE),""))</f>
        <v/>
      </c>
      <c r="G446" s="9" t="str">
        <f t="shared" si="13"/>
        <v/>
      </c>
      <c r="H446" s="4"/>
      <c r="I446" s="4"/>
    </row>
    <row r="447" spans="1:9" x14ac:dyDescent="0.25">
      <c r="A447" s="7"/>
      <c r="B447" s="4"/>
      <c r="C447" s="5"/>
      <c r="D447" s="9" t="str">
        <f>IF($B447="","",IFERROR(VLOOKUP($B447,Productos!$B$4:$N$103,5,FALSE),""))</f>
        <v/>
      </c>
      <c r="E447" s="9" t="str">
        <f t="shared" si="12"/>
        <v/>
      </c>
      <c r="F447" s="9" t="str">
        <f>IF($B447="","",IFERROR(VLOOKUP($B447,Productos!$B$4:$N$103,4,FALSE),""))</f>
        <v/>
      </c>
      <c r="G447" s="9" t="str">
        <f t="shared" si="13"/>
        <v/>
      </c>
      <c r="H447" s="4"/>
      <c r="I447" s="4"/>
    </row>
    <row r="448" spans="1:9" x14ac:dyDescent="0.25">
      <c r="A448" s="7"/>
      <c r="B448" s="4"/>
      <c r="C448" s="5"/>
      <c r="D448" s="9" t="str">
        <f>IF($B448="","",IFERROR(VLOOKUP($B448,Productos!$B$4:$N$103,5,FALSE),""))</f>
        <v/>
      </c>
      <c r="E448" s="9" t="str">
        <f t="shared" si="12"/>
        <v/>
      </c>
      <c r="F448" s="9" t="str">
        <f>IF($B448="","",IFERROR(VLOOKUP($B448,Productos!$B$4:$N$103,4,FALSE),""))</f>
        <v/>
      </c>
      <c r="G448" s="9" t="str">
        <f t="shared" si="13"/>
        <v/>
      </c>
      <c r="H448" s="4"/>
      <c r="I448" s="4"/>
    </row>
    <row r="449" spans="1:9" x14ac:dyDescent="0.25">
      <c r="A449" s="7"/>
      <c r="B449" s="4"/>
      <c r="C449" s="5"/>
      <c r="D449" s="9" t="str">
        <f>IF($B449="","",IFERROR(VLOOKUP($B449,Productos!$B$4:$N$103,5,FALSE),""))</f>
        <v/>
      </c>
      <c r="E449" s="9" t="str">
        <f t="shared" si="12"/>
        <v/>
      </c>
      <c r="F449" s="9" t="str">
        <f>IF($B449="","",IFERROR(VLOOKUP($B449,Productos!$B$4:$N$103,4,FALSE),""))</f>
        <v/>
      </c>
      <c r="G449" s="9" t="str">
        <f t="shared" si="13"/>
        <v/>
      </c>
      <c r="H449" s="4"/>
      <c r="I449" s="4"/>
    </row>
    <row r="450" spans="1:9" x14ac:dyDescent="0.25">
      <c r="A450" s="7"/>
      <c r="B450" s="4"/>
      <c r="C450" s="5"/>
      <c r="D450" s="9" t="str">
        <f>IF($B450="","",IFERROR(VLOOKUP($B450,Productos!$B$4:$N$103,5,FALSE),""))</f>
        <v/>
      </c>
      <c r="E450" s="9" t="str">
        <f t="shared" si="12"/>
        <v/>
      </c>
      <c r="F450" s="9" t="str">
        <f>IF($B450="","",IFERROR(VLOOKUP($B450,Productos!$B$4:$N$103,4,FALSE),""))</f>
        <v/>
      </c>
      <c r="G450" s="9" t="str">
        <f t="shared" si="13"/>
        <v/>
      </c>
      <c r="H450" s="4"/>
      <c r="I450" s="4"/>
    </row>
    <row r="451" spans="1:9" x14ac:dyDescent="0.25">
      <c r="A451" s="7"/>
      <c r="B451" s="4"/>
      <c r="C451" s="5"/>
      <c r="D451" s="9" t="str">
        <f>IF($B451="","",IFERROR(VLOOKUP($B451,Productos!$B$4:$N$103,5,FALSE),""))</f>
        <v/>
      </c>
      <c r="E451" s="9" t="str">
        <f t="shared" si="12"/>
        <v/>
      </c>
      <c r="F451" s="9" t="str">
        <f>IF($B451="","",IFERROR(VLOOKUP($B451,Productos!$B$4:$N$103,4,FALSE),""))</f>
        <v/>
      </c>
      <c r="G451" s="9" t="str">
        <f t="shared" si="13"/>
        <v/>
      </c>
      <c r="H451" s="4"/>
      <c r="I451" s="4"/>
    </row>
    <row r="452" spans="1:9" x14ac:dyDescent="0.25">
      <c r="A452" s="7"/>
      <c r="B452" s="4"/>
      <c r="C452" s="5"/>
      <c r="D452" s="9" t="str">
        <f>IF($B452="","",IFERROR(VLOOKUP($B452,Productos!$B$4:$N$103,5,FALSE),""))</f>
        <v/>
      </c>
      <c r="E452" s="9" t="str">
        <f t="shared" ref="E452:E503" si="14">IF(OR($B452="",$C452=""),"",$C452*$D452)</f>
        <v/>
      </c>
      <c r="F452" s="9" t="str">
        <f>IF($B452="","",IFERROR(VLOOKUP($B452,Productos!$B$4:$N$103,4,FALSE),""))</f>
        <v/>
      </c>
      <c r="G452" s="9" t="str">
        <f t="shared" ref="G452:G503" si="15">IF($B452="","",($D452-$F452)*$C452)</f>
        <v/>
      </c>
      <c r="H452" s="4"/>
      <c r="I452" s="4"/>
    </row>
    <row r="453" spans="1:9" x14ac:dyDescent="0.25">
      <c r="A453" s="7"/>
      <c r="B453" s="4"/>
      <c r="C453" s="5"/>
      <c r="D453" s="9" t="str">
        <f>IF($B453="","",IFERROR(VLOOKUP($B453,Productos!$B$4:$N$103,5,FALSE),""))</f>
        <v/>
      </c>
      <c r="E453" s="9" t="str">
        <f t="shared" si="14"/>
        <v/>
      </c>
      <c r="F453" s="9" t="str">
        <f>IF($B453="","",IFERROR(VLOOKUP($B453,Productos!$B$4:$N$103,4,FALSE),""))</f>
        <v/>
      </c>
      <c r="G453" s="9" t="str">
        <f t="shared" si="15"/>
        <v/>
      </c>
      <c r="H453" s="4"/>
      <c r="I453" s="4"/>
    </row>
    <row r="454" spans="1:9" x14ac:dyDescent="0.25">
      <c r="A454" s="7"/>
      <c r="B454" s="4"/>
      <c r="C454" s="5"/>
      <c r="D454" s="9" t="str">
        <f>IF($B454="","",IFERROR(VLOOKUP($B454,Productos!$B$4:$N$103,5,FALSE),""))</f>
        <v/>
      </c>
      <c r="E454" s="9" t="str">
        <f t="shared" si="14"/>
        <v/>
      </c>
      <c r="F454" s="9" t="str">
        <f>IF($B454="","",IFERROR(VLOOKUP($B454,Productos!$B$4:$N$103,4,FALSE),""))</f>
        <v/>
      </c>
      <c r="G454" s="9" t="str">
        <f t="shared" si="15"/>
        <v/>
      </c>
      <c r="H454" s="4"/>
      <c r="I454" s="4"/>
    </row>
    <row r="455" spans="1:9" x14ac:dyDescent="0.25">
      <c r="A455" s="7"/>
      <c r="B455" s="4"/>
      <c r="C455" s="5"/>
      <c r="D455" s="9" t="str">
        <f>IF($B455="","",IFERROR(VLOOKUP($B455,Productos!$B$4:$N$103,5,FALSE),""))</f>
        <v/>
      </c>
      <c r="E455" s="9" t="str">
        <f t="shared" si="14"/>
        <v/>
      </c>
      <c r="F455" s="9" t="str">
        <f>IF($B455="","",IFERROR(VLOOKUP($B455,Productos!$B$4:$N$103,4,FALSE),""))</f>
        <v/>
      </c>
      <c r="G455" s="9" t="str">
        <f t="shared" si="15"/>
        <v/>
      </c>
      <c r="H455" s="4"/>
      <c r="I455" s="4"/>
    </row>
    <row r="456" spans="1:9" x14ac:dyDescent="0.25">
      <c r="A456" s="7"/>
      <c r="B456" s="4"/>
      <c r="C456" s="5"/>
      <c r="D456" s="9" t="str">
        <f>IF($B456="","",IFERROR(VLOOKUP($B456,Productos!$B$4:$N$103,5,FALSE),""))</f>
        <v/>
      </c>
      <c r="E456" s="9" t="str">
        <f t="shared" si="14"/>
        <v/>
      </c>
      <c r="F456" s="9" t="str">
        <f>IF($B456="","",IFERROR(VLOOKUP($B456,Productos!$B$4:$N$103,4,FALSE),""))</f>
        <v/>
      </c>
      <c r="G456" s="9" t="str">
        <f t="shared" si="15"/>
        <v/>
      </c>
      <c r="H456" s="4"/>
      <c r="I456" s="4"/>
    </row>
    <row r="457" spans="1:9" x14ac:dyDescent="0.25">
      <c r="A457" s="7"/>
      <c r="B457" s="4"/>
      <c r="C457" s="5"/>
      <c r="D457" s="9" t="str">
        <f>IF($B457="","",IFERROR(VLOOKUP($B457,Productos!$B$4:$N$103,5,FALSE),""))</f>
        <v/>
      </c>
      <c r="E457" s="9" t="str">
        <f t="shared" si="14"/>
        <v/>
      </c>
      <c r="F457" s="9" t="str">
        <f>IF($B457="","",IFERROR(VLOOKUP($B457,Productos!$B$4:$N$103,4,FALSE),""))</f>
        <v/>
      </c>
      <c r="G457" s="9" t="str">
        <f t="shared" si="15"/>
        <v/>
      </c>
      <c r="H457" s="4"/>
      <c r="I457" s="4"/>
    </row>
    <row r="458" spans="1:9" x14ac:dyDescent="0.25">
      <c r="A458" s="7"/>
      <c r="B458" s="4"/>
      <c r="C458" s="5"/>
      <c r="D458" s="9" t="str">
        <f>IF($B458="","",IFERROR(VLOOKUP($B458,Productos!$B$4:$N$103,5,FALSE),""))</f>
        <v/>
      </c>
      <c r="E458" s="9" t="str">
        <f t="shared" si="14"/>
        <v/>
      </c>
      <c r="F458" s="9" t="str">
        <f>IF($B458="","",IFERROR(VLOOKUP($B458,Productos!$B$4:$N$103,4,FALSE),""))</f>
        <v/>
      </c>
      <c r="G458" s="9" t="str">
        <f t="shared" si="15"/>
        <v/>
      </c>
      <c r="H458" s="4"/>
      <c r="I458" s="4"/>
    </row>
    <row r="459" spans="1:9" x14ac:dyDescent="0.25">
      <c r="A459" s="7"/>
      <c r="B459" s="4"/>
      <c r="C459" s="5"/>
      <c r="D459" s="9" t="str">
        <f>IF($B459="","",IFERROR(VLOOKUP($B459,Productos!$B$4:$N$103,5,FALSE),""))</f>
        <v/>
      </c>
      <c r="E459" s="9" t="str">
        <f t="shared" si="14"/>
        <v/>
      </c>
      <c r="F459" s="9" t="str">
        <f>IF($B459="","",IFERROR(VLOOKUP($B459,Productos!$B$4:$N$103,4,FALSE),""))</f>
        <v/>
      </c>
      <c r="G459" s="9" t="str">
        <f t="shared" si="15"/>
        <v/>
      </c>
      <c r="H459" s="4"/>
      <c r="I459" s="4"/>
    </row>
    <row r="460" spans="1:9" x14ac:dyDescent="0.25">
      <c r="A460" s="7"/>
      <c r="B460" s="4"/>
      <c r="C460" s="5"/>
      <c r="D460" s="9" t="str">
        <f>IF($B460="","",IFERROR(VLOOKUP($B460,Productos!$B$4:$N$103,5,FALSE),""))</f>
        <v/>
      </c>
      <c r="E460" s="9" t="str">
        <f t="shared" si="14"/>
        <v/>
      </c>
      <c r="F460" s="9" t="str">
        <f>IF($B460="","",IFERROR(VLOOKUP($B460,Productos!$B$4:$N$103,4,FALSE),""))</f>
        <v/>
      </c>
      <c r="G460" s="9" t="str">
        <f t="shared" si="15"/>
        <v/>
      </c>
      <c r="H460" s="4"/>
      <c r="I460" s="4"/>
    </row>
    <row r="461" spans="1:9" x14ac:dyDescent="0.25">
      <c r="A461" s="7"/>
      <c r="B461" s="4"/>
      <c r="C461" s="5"/>
      <c r="D461" s="9" t="str">
        <f>IF($B461="","",IFERROR(VLOOKUP($B461,Productos!$B$4:$N$103,5,FALSE),""))</f>
        <v/>
      </c>
      <c r="E461" s="9" t="str">
        <f t="shared" si="14"/>
        <v/>
      </c>
      <c r="F461" s="9" t="str">
        <f>IF($B461="","",IFERROR(VLOOKUP($B461,Productos!$B$4:$N$103,4,FALSE),""))</f>
        <v/>
      </c>
      <c r="G461" s="9" t="str">
        <f t="shared" si="15"/>
        <v/>
      </c>
      <c r="H461" s="4"/>
      <c r="I461" s="4"/>
    </row>
    <row r="462" spans="1:9" x14ac:dyDescent="0.25">
      <c r="A462" s="7"/>
      <c r="B462" s="4"/>
      <c r="C462" s="5"/>
      <c r="D462" s="9" t="str">
        <f>IF($B462="","",IFERROR(VLOOKUP($B462,Productos!$B$4:$N$103,5,FALSE),""))</f>
        <v/>
      </c>
      <c r="E462" s="9" t="str">
        <f t="shared" si="14"/>
        <v/>
      </c>
      <c r="F462" s="9" t="str">
        <f>IF($B462="","",IFERROR(VLOOKUP($B462,Productos!$B$4:$N$103,4,FALSE),""))</f>
        <v/>
      </c>
      <c r="G462" s="9" t="str">
        <f t="shared" si="15"/>
        <v/>
      </c>
      <c r="H462" s="4"/>
      <c r="I462" s="4"/>
    </row>
    <row r="463" spans="1:9" x14ac:dyDescent="0.25">
      <c r="A463" s="7"/>
      <c r="B463" s="4"/>
      <c r="C463" s="5"/>
      <c r="D463" s="9" t="str">
        <f>IF($B463="","",IFERROR(VLOOKUP($B463,Productos!$B$4:$N$103,5,FALSE),""))</f>
        <v/>
      </c>
      <c r="E463" s="9" t="str">
        <f t="shared" si="14"/>
        <v/>
      </c>
      <c r="F463" s="9" t="str">
        <f>IF($B463="","",IFERROR(VLOOKUP($B463,Productos!$B$4:$N$103,4,FALSE),""))</f>
        <v/>
      </c>
      <c r="G463" s="9" t="str">
        <f t="shared" si="15"/>
        <v/>
      </c>
      <c r="H463" s="4"/>
      <c r="I463" s="4"/>
    </row>
    <row r="464" spans="1:9" x14ac:dyDescent="0.25">
      <c r="A464" s="7"/>
      <c r="B464" s="4"/>
      <c r="C464" s="5"/>
      <c r="D464" s="9" t="str">
        <f>IF($B464="","",IFERROR(VLOOKUP($B464,Productos!$B$4:$N$103,5,FALSE),""))</f>
        <v/>
      </c>
      <c r="E464" s="9" t="str">
        <f t="shared" si="14"/>
        <v/>
      </c>
      <c r="F464" s="9" t="str">
        <f>IF($B464="","",IFERROR(VLOOKUP($B464,Productos!$B$4:$N$103,4,FALSE),""))</f>
        <v/>
      </c>
      <c r="G464" s="9" t="str">
        <f t="shared" si="15"/>
        <v/>
      </c>
      <c r="H464" s="4"/>
      <c r="I464" s="4"/>
    </row>
    <row r="465" spans="1:9" x14ac:dyDescent="0.25">
      <c r="A465" s="7"/>
      <c r="B465" s="4"/>
      <c r="C465" s="5"/>
      <c r="D465" s="9" t="str">
        <f>IF($B465="","",IFERROR(VLOOKUP($B465,Productos!$B$4:$N$103,5,FALSE),""))</f>
        <v/>
      </c>
      <c r="E465" s="9" t="str">
        <f t="shared" si="14"/>
        <v/>
      </c>
      <c r="F465" s="9" t="str">
        <f>IF($B465="","",IFERROR(VLOOKUP($B465,Productos!$B$4:$N$103,4,FALSE),""))</f>
        <v/>
      </c>
      <c r="G465" s="9" t="str">
        <f t="shared" si="15"/>
        <v/>
      </c>
      <c r="H465" s="4"/>
      <c r="I465" s="4"/>
    </row>
    <row r="466" spans="1:9" x14ac:dyDescent="0.25">
      <c r="A466" s="7"/>
      <c r="B466" s="4"/>
      <c r="C466" s="5"/>
      <c r="D466" s="9" t="str">
        <f>IF($B466="","",IFERROR(VLOOKUP($B466,Productos!$B$4:$N$103,5,FALSE),""))</f>
        <v/>
      </c>
      <c r="E466" s="9" t="str">
        <f t="shared" si="14"/>
        <v/>
      </c>
      <c r="F466" s="9" t="str">
        <f>IF($B466="","",IFERROR(VLOOKUP($B466,Productos!$B$4:$N$103,4,FALSE),""))</f>
        <v/>
      </c>
      <c r="G466" s="9" t="str">
        <f t="shared" si="15"/>
        <v/>
      </c>
      <c r="H466" s="4"/>
      <c r="I466" s="4"/>
    </row>
    <row r="467" spans="1:9" x14ac:dyDescent="0.25">
      <c r="A467" s="7"/>
      <c r="B467" s="4"/>
      <c r="C467" s="5"/>
      <c r="D467" s="9" t="str">
        <f>IF($B467="","",IFERROR(VLOOKUP($B467,Productos!$B$4:$N$103,5,FALSE),""))</f>
        <v/>
      </c>
      <c r="E467" s="9" t="str">
        <f t="shared" si="14"/>
        <v/>
      </c>
      <c r="F467" s="9" t="str">
        <f>IF($B467="","",IFERROR(VLOOKUP($B467,Productos!$B$4:$N$103,4,FALSE),""))</f>
        <v/>
      </c>
      <c r="G467" s="9" t="str">
        <f t="shared" si="15"/>
        <v/>
      </c>
      <c r="H467" s="4"/>
      <c r="I467" s="4"/>
    </row>
    <row r="468" spans="1:9" x14ac:dyDescent="0.25">
      <c r="A468" s="7"/>
      <c r="B468" s="4"/>
      <c r="C468" s="5"/>
      <c r="D468" s="9" t="str">
        <f>IF($B468="","",IFERROR(VLOOKUP($B468,Productos!$B$4:$N$103,5,FALSE),""))</f>
        <v/>
      </c>
      <c r="E468" s="9" t="str">
        <f t="shared" si="14"/>
        <v/>
      </c>
      <c r="F468" s="9" t="str">
        <f>IF($B468="","",IFERROR(VLOOKUP($B468,Productos!$B$4:$N$103,4,FALSE),""))</f>
        <v/>
      </c>
      <c r="G468" s="9" t="str">
        <f t="shared" si="15"/>
        <v/>
      </c>
      <c r="H468" s="4"/>
      <c r="I468" s="4"/>
    </row>
    <row r="469" spans="1:9" x14ac:dyDescent="0.25">
      <c r="A469" s="7"/>
      <c r="B469" s="4"/>
      <c r="C469" s="5"/>
      <c r="D469" s="9" t="str">
        <f>IF($B469="","",IFERROR(VLOOKUP($B469,Productos!$B$4:$N$103,5,FALSE),""))</f>
        <v/>
      </c>
      <c r="E469" s="9" t="str">
        <f t="shared" si="14"/>
        <v/>
      </c>
      <c r="F469" s="9" t="str">
        <f>IF($B469="","",IFERROR(VLOOKUP($B469,Productos!$B$4:$N$103,4,FALSE),""))</f>
        <v/>
      </c>
      <c r="G469" s="9" t="str">
        <f t="shared" si="15"/>
        <v/>
      </c>
      <c r="H469" s="4"/>
      <c r="I469" s="4"/>
    </row>
    <row r="470" spans="1:9" x14ac:dyDescent="0.25">
      <c r="A470" s="7"/>
      <c r="B470" s="4"/>
      <c r="C470" s="5"/>
      <c r="D470" s="9" t="str">
        <f>IF($B470="","",IFERROR(VLOOKUP($B470,Productos!$B$4:$N$103,5,FALSE),""))</f>
        <v/>
      </c>
      <c r="E470" s="9" t="str">
        <f t="shared" si="14"/>
        <v/>
      </c>
      <c r="F470" s="9" t="str">
        <f>IF($B470="","",IFERROR(VLOOKUP($B470,Productos!$B$4:$N$103,4,FALSE),""))</f>
        <v/>
      </c>
      <c r="G470" s="9" t="str">
        <f t="shared" si="15"/>
        <v/>
      </c>
      <c r="H470" s="4"/>
      <c r="I470" s="4"/>
    </row>
    <row r="471" spans="1:9" x14ac:dyDescent="0.25">
      <c r="A471" s="7"/>
      <c r="B471" s="4"/>
      <c r="C471" s="5"/>
      <c r="D471" s="9" t="str">
        <f>IF($B471="","",IFERROR(VLOOKUP($B471,Productos!$B$4:$N$103,5,FALSE),""))</f>
        <v/>
      </c>
      <c r="E471" s="9" t="str">
        <f t="shared" si="14"/>
        <v/>
      </c>
      <c r="F471" s="9" t="str">
        <f>IF($B471="","",IFERROR(VLOOKUP($B471,Productos!$B$4:$N$103,4,FALSE),""))</f>
        <v/>
      </c>
      <c r="G471" s="9" t="str">
        <f t="shared" si="15"/>
        <v/>
      </c>
      <c r="H471" s="4"/>
      <c r="I471" s="4"/>
    </row>
    <row r="472" spans="1:9" x14ac:dyDescent="0.25">
      <c r="A472" s="7"/>
      <c r="B472" s="4"/>
      <c r="C472" s="5"/>
      <c r="D472" s="9" t="str">
        <f>IF($B472="","",IFERROR(VLOOKUP($B472,Productos!$B$4:$N$103,5,FALSE),""))</f>
        <v/>
      </c>
      <c r="E472" s="9" t="str">
        <f t="shared" si="14"/>
        <v/>
      </c>
      <c r="F472" s="9" t="str">
        <f>IF($B472="","",IFERROR(VLOOKUP($B472,Productos!$B$4:$N$103,4,FALSE),""))</f>
        <v/>
      </c>
      <c r="G472" s="9" t="str">
        <f t="shared" si="15"/>
        <v/>
      </c>
      <c r="H472" s="4"/>
      <c r="I472" s="4"/>
    </row>
    <row r="473" spans="1:9" x14ac:dyDescent="0.25">
      <c r="A473" s="7"/>
      <c r="B473" s="4"/>
      <c r="C473" s="5"/>
      <c r="D473" s="9" t="str">
        <f>IF($B473="","",IFERROR(VLOOKUP($B473,Productos!$B$4:$N$103,5,FALSE),""))</f>
        <v/>
      </c>
      <c r="E473" s="9" t="str">
        <f t="shared" si="14"/>
        <v/>
      </c>
      <c r="F473" s="9" t="str">
        <f>IF($B473="","",IFERROR(VLOOKUP($B473,Productos!$B$4:$N$103,4,FALSE),""))</f>
        <v/>
      </c>
      <c r="G473" s="9" t="str">
        <f t="shared" si="15"/>
        <v/>
      </c>
      <c r="H473" s="4"/>
      <c r="I473" s="4"/>
    </row>
    <row r="474" spans="1:9" x14ac:dyDescent="0.25">
      <c r="A474" s="7"/>
      <c r="B474" s="4"/>
      <c r="C474" s="5"/>
      <c r="D474" s="9" t="str">
        <f>IF($B474="","",IFERROR(VLOOKUP($B474,Productos!$B$4:$N$103,5,FALSE),""))</f>
        <v/>
      </c>
      <c r="E474" s="9" t="str">
        <f t="shared" si="14"/>
        <v/>
      </c>
      <c r="F474" s="9" t="str">
        <f>IF($B474="","",IFERROR(VLOOKUP($B474,Productos!$B$4:$N$103,4,FALSE),""))</f>
        <v/>
      </c>
      <c r="G474" s="9" t="str">
        <f t="shared" si="15"/>
        <v/>
      </c>
      <c r="H474" s="4"/>
      <c r="I474" s="4"/>
    </row>
    <row r="475" spans="1:9" x14ac:dyDescent="0.25">
      <c r="A475" s="7"/>
      <c r="B475" s="4"/>
      <c r="C475" s="5"/>
      <c r="D475" s="9" t="str">
        <f>IF($B475="","",IFERROR(VLOOKUP($B475,Productos!$B$4:$N$103,5,FALSE),""))</f>
        <v/>
      </c>
      <c r="E475" s="9" t="str">
        <f t="shared" si="14"/>
        <v/>
      </c>
      <c r="F475" s="9" t="str">
        <f>IF($B475="","",IFERROR(VLOOKUP($B475,Productos!$B$4:$N$103,4,FALSE),""))</f>
        <v/>
      </c>
      <c r="G475" s="9" t="str">
        <f t="shared" si="15"/>
        <v/>
      </c>
      <c r="H475" s="4"/>
      <c r="I475" s="4"/>
    </row>
    <row r="476" spans="1:9" x14ac:dyDescent="0.25">
      <c r="A476" s="7"/>
      <c r="B476" s="4"/>
      <c r="C476" s="5"/>
      <c r="D476" s="9" t="str">
        <f>IF($B476="","",IFERROR(VLOOKUP($B476,Productos!$B$4:$N$103,5,FALSE),""))</f>
        <v/>
      </c>
      <c r="E476" s="9" t="str">
        <f t="shared" si="14"/>
        <v/>
      </c>
      <c r="F476" s="9" t="str">
        <f>IF($B476="","",IFERROR(VLOOKUP($B476,Productos!$B$4:$N$103,4,FALSE),""))</f>
        <v/>
      </c>
      <c r="G476" s="9" t="str">
        <f t="shared" si="15"/>
        <v/>
      </c>
      <c r="H476" s="4"/>
      <c r="I476" s="4"/>
    </row>
    <row r="477" spans="1:9" x14ac:dyDescent="0.25">
      <c r="A477" s="7"/>
      <c r="B477" s="4"/>
      <c r="C477" s="5"/>
      <c r="D477" s="9" t="str">
        <f>IF($B477="","",IFERROR(VLOOKUP($B477,Productos!$B$4:$N$103,5,FALSE),""))</f>
        <v/>
      </c>
      <c r="E477" s="9" t="str">
        <f t="shared" si="14"/>
        <v/>
      </c>
      <c r="F477" s="9" t="str">
        <f>IF($B477="","",IFERROR(VLOOKUP($B477,Productos!$B$4:$N$103,4,FALSE),""))</f>
        <v/>
      </c>
      <c r="G477" s="9" t="str">
        <f t="shared" si="15"/>
        <v/>
      </c>
      <c r="H477" s="4"/>
      <c r="I477" s="4"/>
    </row>
    <row r="478" spans="1:9" x14ac:dyDescent="0.25">
      <c r="A478" s="7"/>
      <c r="B478" s="4"/>
      <c r="C478" s="5"/>
      <c r="D478" s="9" t="str">
        <f>IF($B478="","",IFERROR(VLOOKUP($B478,Productos!$B$4:$N$103,5,FALSE),""))</f>
        <v/>
      </c>
      <c r="E478" s="9" t="str">
        <f t="shared" si="14"/>
        <v/>
      </c>
      <c r="F478" s="9" t="str">
        <f>IF($B478="","",IFERROR(VLOOKUP($B478,Productos!$B$4:$N$103,4,FALSE),""))</f>
        <v/>
      </c>
      <c r="G478" s="9" t="str">
        <f t="shared" si="15"/>
        <v/>
      </c>
      <c r="H478" s="4"/>
      <c r="I478" s="4"/>
    </row>
    <row r="479" spans="1:9" x14ac:dyDescent="0.25">
      <c r="A479" s="7"/>
      <c r="B479" s="4"/>
      <c r="C479" s="5"/>
      <c r="D479" s="9" t="str">
        <f>IF($B479="","",IFERROR(VLOOKUP($B479,Productos!$B$4:$N$103,5,FALSE),""))</f>
        <v/>
      </c>
      <c r="E479" s="9" t="str">
        <f t="shared" si="14"/>
        <v/>
      </c>
      <c r="F479" s="9" t="str">
        <f>IF($B479="","",IFERROR(VLOOKUP($B479,Productos!$B$4:$N$103,4,FALSE),""))</f>
        <v/>
      </c>
      <c r="G479" s="9" t="str">
        <f t="shared" si="15"/>
        <v/>
      </c>
      <c r="H479" s="4"/>
      <c r="I479" s="4"/>
    </row>
    <row r="480" spans="1:9" x14ac:dyDescent="0.25">
      <c r="A480" s="7"/>
      <c r="B480" s="4"/>
      <c r="C480" s="5"/>
      <c r="D480" s="9" t="str">
        <f>IF($B480="","",IFERROR(VLOOKUP($B480,Productos!$B$4:$N$103,5,FALSE),""))</f>
        <v/>
      </c>
      <c r="E480" s="9" t="str">
        <f t="shared" si="14"/>
        <v/>
      </c>
      <c r="F480" s="9" t="str">
        <f>IF($B480="","",IFERROR(VLOOKUP($B480,Productos!$B$4:$N$103,4,FALSE),""))</f>
        <v/>
      </c>
      <c r="G480" s="9" t="str">
        <f t="shared" si="15"/>
        <v/>
      </c>
      <c r="H480" s="4"/>
      <c r="I480" s="4"/>
    </row>
    <row r="481" spans="1:9" x14ac:dyDescent="0.25">
      <c r="A481" s="7"/>
      <c r="B481" s="4"/>
      <c r="C481" s="5"/>
      <c r="D481" s="9" t="str">
        <f>IF($B481="","",IFERROR(VLOOKUP($B481,Productos!$B$4:$N$103,5,FALSE),""))</f>
        <v/>
      </c>
      <c r="E481" s="9" t="str">
        <f t="shared" si="14"/>
        <v/>
      </c>
      <c r="F481" s="9" t="str">
        <f>IF($B481="","",IFERROR(VLOOKUP($B481,Productos!$B$4:$N$103,4,FALSE),""))</f>
        <v/>
      </c>
      <c r="G481" s="9" t="str">
        <f t="shared" si="15"/>
        <v/>
      </c>
      <c r="H481" s="4"/>
      <c r="I481" s="4"/>
    </row>
    <row r="482" spans="1:9" x14ac:dyDescent="0.25">
      <c r="A482" s="7"/>
      <c r="B482" s="4"/>
      <c r="C482" s="5"/>
      <c r="D482" s="9" t="str">
        <f>IF($B482="","",IFERROR(VLOOKUP($B482,Productos!$B$4:$N$103,5,FALSE),""))</f>
        <v/>
      </c>
      <c r="E482" s="9" t="str">
        <f t="shared" si="14"/>
        <v/>
      </c>
      <c r="F482" s="9" t="str">
        <f>IF($B482="","",IFERROR(VLOOKUP($B482,Productos!$B$4:$N$103,4,FALSE),""))</f>
        <v/>
      </c>
      <c r="G482" s="9" t="str">
        <f t="shared" si="15"/>
        <v/>
      </c>
      <c r="H482" s="4"/>
      <c r="I482" s="4"/>
    </row>
    <row r="483" spans="1:9" x14ac:dyDescent="0.25">
      <c r="A483" s="7"/>
      <c r="B483" s="4"/>
      <c r="C483" s="5"/>
      <c r="D483" s="9" t="str">
        <f>IF($B483="","",IFERROR(VLOOKUP($B483,Productos!$B$4:$N$103,5,FALSE),""))</f>
        <v/>
      </c>
      <c r="E483" s="9" t="str">
        <f t="shared" si="14"/>
        <v/>
      </c>
      <c r="F483" s="9" t="str">
        <f>IF($B483="","",IFERROR(VLOOKUP($B483,Productos!$B$4:$N$103,4,FALSE),""))</f>
        <v/>
      </c>
      <c r="G483" s="9" t="str">
        <f t="shared" si="15"/>
        <v/>
      </c>
      <c r="H483" s="4"/>
      <c r="I483" s="4"/>
    </row>
    <row r="484" spans="1:9" x14ac:dyDescent="0.25">
      <c r="A484" s="7"/>
      <c r="B484" s="4"/>
      <c r="C484" s="5"/>
      <c r="D484" s="9" t="str">
        <f>IF($B484="","",IFERROR(VLOOKUP($B484,Productos!$B$4:$N$103,5,FALSE),""))</f>
        <v/>
      </c>
      <c r="E484" s="9" t="str">
        <f t="shared" si="14"/>
        <v/>
      </c>
      <c r="F484" s="9" t="str">
        <f>IF($B484="","",IFERROR(VLOOKUP($B484,Productos!$B$4:$N$103,4,FALSE),""))</f>
        <v/>
      </c>
      <c r="G484" s="9" t="str">
        <f t="shared" si="15"/>
        <v/>
      </c>
      <c r="H484" s="4"/>
      <c r="I484" s="4"/>
    </row>
    <row r="485" spans="1:9" x14ac:dyDescent="0.25">
      <c r="A485" s="7"/>
      <c r="B485" s="4"/>
      <c r="C485" s="5"/>
      <c r="D485" s="9" t="str">
        <f>IF($B485="","",IFERROR(VLOOKUP($B485,Productos!$B$4:$N$103,5,FALSE),""))</f>
        <v/>
      </c>
      <c r="E485" s="9" t="str">
        <f t="shared" si="14"/>
        <v/>
      </c>
      <c r="F485" s="9" t="str">
        <f>IF($B485="","",IFERROR(VLOOKUP($B485,Productos!$B$4:$N$103,4,FALSE),""))</f>
        <v/>
      </c>
      <c r="G485" s="9" t="str">
        <f t="shared" si="15"/>
        <v/>
      </c>
      <c r="H485" s="4"/>
      <c r="I485" s="4"/>
    </row>
    <row r="486" spans="1:9" x14ac:dyDescent="0.25">
      <c r="A486" s="7"/>
      <c r="B486" s="4"/>
      <c r="C486" s="5"/>
      <c r="D486" s="9" t="str">
        <f>IF($B486="","",IFERROR(VLOOKUP($B486,Productos!$B$4:$N$103,5,FALSE),""))</f>
        <v/>
      </c>
      <c r="E486" s="9" t="str">
        <f t="shared" si="14"/>
        <v/>
      </c>
      <c r="F486" s="9" t="str">
        <f>IF($B486="","",IFERROR(VLOOKUP($B486,Productos!$B$4:$N$103,4,FALSE),""))</f>
        <v/>
      </c>
      <c r="G486" s="9" t="str">
        <f t="shared" si="15"/>
        <v/>
      </c>
      <c r="H486" s="4"/>
      <c r="I486" s="4"/>
    </row>
    <row r="487" spans="1:9" x14ac:dyDescent="0.25">
      <c r="A487" s="7"/>
      <c r="B487" s="4"/>
      <c r="C487" s="5"/>
      <c r="D487" s="9" t="str">
        <f>IF($B487="","",IFERROR(VLOOKUP($B487,Productos!$B$4:$N$103,5,FALSE),""))</f>
        <v/>
      </c>
      <c r="E487" s="9" t="str">
        <f t="shared" si="14"/>
        <v/>
      </c>
      <c r="F487" s="9" t="str">
        <f>IF($B487="","",IFERROR(VLOOKUP($B487,Productos!$B$4:$N$103,4,FALSE),""))</f>
        <v/>
      </c>
      <c r="G487" s="9" t="str">
        <f t="shared" si="15"/>
        <v/>
      </c>
      <c r="H487" s="4"/>
      <c r="I487" s="4"/>
    </row>
    <row r="488" spans="1:9" x14ac:dyDescent="0.25">
      <c r="A488" s="7"/>
      <c r="B488" s="4"/>
      <c r="C488" s="5"/>
      <c r="D488" s="9" t="str">
        <f>IF($B488="","",IFERROR(VLOOKUP($B488,Productos!$B$4:$N$103,5,FALSE),""))</f>
        <v/>
      </c>
      <c r="E488" s="9" t="str">
        <f t="shared" si="14"/>
        <v/>
      </c>
      <c r="F488" s="9" t="str">
        <f>IF($B488="","",IFERROR(VLOOKUP($B488,Productos!$B$4:$N$103,4,FALSE),""))</f>
        <v/>
      </c>
      <c r="G488" s="9" t="str">
        <f t="shared" si="15"/>
        <v/>
      </c>
      <c r="H488" s="4"/>
      <c r="I488" s="4"/>
    </row>
    <row r="489" spans="1:9" x14ac:dyDescent="0.25">
      <c r="A489" s="7"/>
      <c r="B489" s="4"/>
      <c r="C489" s="5"/>
      <c r="D489" s="9" t="str">
        <f>IF($B489="","",IFERROR(VLOOKUP($B489,Productos!$B$4:$N$103,5,FALSE),""))</f>
        <v/>
      </c>
      <c r="E489" s="9" t="str">
        <f t="shared" si="14"/>
        <v/>
      </c>
      <c r="F489" s="9" t="str">
        <f>IF($B489="","",IFERROR(VLOOKUP($B489,Productos!$B$4:$N$103,4,FALSE),""))</f>
        <v/>
      </c>
      <c r="G489" s="9" t="str">
        <f t="shared" si="15"/>
        <v/>
      </c>
      <c r="H489" s="4"/>
      <c r="I489" s="4"/>
    </row>
    <row r="490" spans="1:9" x14ac:dyDescent="0.25">
      <c r="A490" s="7"/>
      <c r="B490" s="4"/>
      <c r="C490" s="5"/>
      <c r="D490" s="9" t="str">
        <f>IF($B490="","",IFERROR(VLOOKUP($B490,Productos!$B$4:$N$103,5,FALSE),""))</f>
        <v/>
      </c>
      <c r="E490" s="9" t="str">
        <f t="shared" si="14"/>
        <v/>
      </c>
      <c r="F490" s="9" t="str">
        <f>IF($B490="","",IFERROR(VLOOKUP($B490,Productos!$B$4:$N$103,4,FALSE),""))</f>
        <v/>
      </c>
      <c r="G490" s="9" t="str">
        <f t="shared" si="15"/>
        <v/>
      </c>
      <c r="H490" s="4"/>
      <c r="I490" s="4"/>
    </row>
    <row r="491" spans="1:9" x14ac:dyDescent="0.25">
      <c r="A491" s="7"/>
      <c r="B491" s="4"/>
      <c r="C491" s="5"/>
      <c r="D491" s="9" t="str">
        <f>IF($B491="","",IFERROR(VLOOKUP($B491,Productos!$B$4:$N$103,5,FALSE),""))</f>
        <v/>
      </c>
      <c r="E491" s="9" t="str">
        <f t="shared" si="14"/>
        <v/>
      </c>
      <c r="F491" s="9" t="str">
        <f>IF($B491="","",IFERROR(VLOOKUP($B491,Productos!$B$4:$N$103,4,FALSE),""))</f>
        <v/>
      </c>
      <c r="G491" s="9" t="str">
        <f t="shared" si="15"/>
        <v/>
      </c>
      <c r="H491" s="4"/>
      <c r="I491" s="4"/>
    </row>
    <row r="492" spans="1:9" x14ac:dyDescent="0.25">
      <c r="A492" s="7"/>
      <c r="B492" s="4"/>
      <c r="C492" s="5"/>
      <c r="D492" s="9" t="str">
        <f>IF($B492="","",IFERROR(VLOOKUP($B492,Productos!$B$4:$N$103,5,FALSE),""))</f>
        <v/>
      </c>
      <c r="E492" s="9" t="str">
        <f t="shared" si="14"/>
        <v/>
      </c>
      <c r="F492" s="9" t="str">
        <f>IF($B492="","",IFERROR(VLOOKUP($B492,Productos!$B$4:$N$103,4,FALSE),""))</f>
        <v/>
      </c>
      <c r="G492" s="9" t="str">
        <f t="shared" si="15"/>
        <v/>
      </c>
      <c r="H492" s="4"/>
      <c r="I492" s="4"/>
    </row>
    <row r="493" spans="1:9" x14ac:dyDescent="0.25">
      <c r="A493" s="7"/>
      <c r="B493" s="4"/>
      <c r="C493" s="5"/>
      <c r="D493" s="9" t="str">
        <f>IF($B493="","",IFERROR(VLOOKUP($B493,Productos!$B$4:$N$103,5,FALSE),""))</f>
        <v/>
      </c>
      <c r="E493" s="9" t="str">
        <f t="shared" si="14"/>
        <v/>
      </c>
      <c r="F493" s="9" t="str">
        <f>IF($B493="","",IFERROR(VLOOKUP($B493,Productos!$B$4:$N$103,4,FALSE),""))</f>
        <v/>
      </c>
      <c r="G493" s="9" t="str">
        <f t="shared" si="15"/>
        <v/>
      </c>
      <c r="H493" s="4"/>
      <c r="I493" s="4"/>
    </row>
    <row r="494" spans="1:9" x14ac:dyDescent="0.25">
      <c r="A494" s="7"/>
      <c r="B494" s="4"/>
      <c r="C494" s="5"/>
      <c r="D494" s="9" t="str">
        <f>IF($B494="","",IFERROR(VLOOKUP($B494,Productos!$B$4:$N$103,5,FALSE),""))</f>
        <v/>
      </c>
      <c r="E494" s="9" t="str">
        <f t="shared" si="14"/>
        <v/>
      </c>
      <c r="F494" s="9" t="str">
        <f>IF($B494="","",IFERROR(VLOOKUP($B494,Productos!$B$4:$N$103,4,FALSE),""))</f>
        <v/>
      </c>
      <c r="G494" s="9" t="str">
        <f t="shared" si="15"/>
        <v/>
      </c>
      <c r="H494" s="4"/>
      <c r="I494" s="4"/>
    </row>
    <row r="495" spans="1:9" x14ac:dyDescent="0.25">
      <c r="A495" s="7"/>
      <c r="B495" s="4"/>
      <c r="C495" s="5"/>
      <c r="D495" s="9" t="str">
        <f>IF($B495="","",IFERROR(VLOOKUP($B495,Productos!$B$4:$N$103,5,FALSE),""))</f>
        <v/>
      </c>
      <c r="E495" s="9" t="str">
        <f t="shared" si="14"/>
        <v/>
      </c>
      <c r="F495" s="9" t="str">
        <f>IF($B495="","",IFERROR(VLOOKUP($B495,Productos!$B$4:$N$103,4,FALSE),""))</f>
        <v/>
      </c>
      <c r="G495" s="9" t="str">
        <f t="shared" si="15"/>
        <v/>
      </c>
      <c r="H495" s="4"/>
      <c r="I495" s="4"/>
    </row>
    <row r="496" spans="1:9" x14ac:dyDescent="0.25">
      <c r="A496" s="7"/>
      <c r="B496" s="4"/>
      <c r="C496" s="5"/>
      <c r="D496" s="9" t="str">
        <f>IF($B496="","",IFERROR(VLOOKUP($B496,Productos!$B$4:$N$103,5,FALSE),""))</f>
        <v/>
      </c>
      <c r="E496" s="9" t="str">
        <f t="shared" si="14"/>
        <v/>
      </c>
      <c r="F496" s="9" t="str">
        <f>IF($B496="","",IFERROR(VLOOKUP($B496,Productos!$B$4:$N$103,4,FALSE),""))</f>
        <v/>
      </c>
      <c r="G496" s="9" t="str">
        <f t="shared" si="15"/>
        <v/>
      </c>
      <c r="H496" s="4"/>
      <c r="I496" s="4"/>
    </row>
    <row r="497" spans="1:9" x14ac:dyDescent="0.25">
      <c r="A497" s="7"/>
      <c r="B497" s="4"/>
      <c r="C497" s="5"/>
      <c r="D497" s="9" t="str">
        <f>IF($B497="","",IFERROR(VLOOKUP($B497,Productos!$B$4:$N$103,5,FALSE),""))</f>
        <v/>
      </c>
      <c r="E497" s="9" t="str">
        <f t="shared" si="14"/>
        <v/>
      </c>
      <c r="F497" s="9" t="str">
        <f>IF($B497="","",IFERROR(VLOOKUP($B497,Productos!$B$4:$N$103,4,FALSE),""))</f>
        <v/>
      </c>
      <c r="G497" s="9" t="str">
        <f t="shared" si="15"/>
        <v/>
      </c>
      <c r="H497" s="4"/>
      <c r="I497" s="4"/>
    </row>
    <row r="498" spans="1:9" x14ac:dyDescent="0.25">
      <c r="A498" s="7"/>
      <c r="B498" s="4"/>
      <c r="C498" s="5"/>
      <c r="D498" s="9" t="str">
        <f>IF($B498="","",IFERROR(VLOOKUP($B498,Productos!$B$4:$N$103,5,FALSE),""))</f>
        <v/>
      </c>
      <c r="E498" s="9" t="str">
        <f t="shared" si="14"/>
        <v/>
      </c>
      <c r="F498" s="9" t="str">
        <f>IF($B498="","",IFERROR(VLOOKUP($B498,Productos!$B$4:$N$103,4,FALSE),""))</f>
        <v/>
      </c>
      <c r="G498" s="9" t="str">
        <f t="shared" si="15"/>
        <v/>
      </c>
      <c r="H498" s="4"/>
      <c r="I498" s="4"/>
    </row>
    <row r="499" spans="1:9" x14ac:dyDescent="0.25">
      <c r="A499" s="7"/>
      <c r="B499" s="4"/>
      <c r="C499" s="5"/>
      <c r="D499" s="9" t="str">
        <f>IF($B499="","",IFERROR(VLOOKUP($B499,Productos!$B$4:$N$103,5,FALSE),""))</f>
        <v/>
      </c>
      <c r="E499" s="9" t="str">
        <f t="shared" si="14"/>
        <v/>
      </c>
      <c r="F499" s="9" t="str">
        <f>IF($B499="","",IFERROR(VLOOKUP($B499,Productos!$B$4:$N$103,4,FALSE),""))</f>
        <v/>
      </c>
      <c r="G499" s="9" t="str">
        <f t="shared" si="15"/>
        <v/>
      </c>
      <c r="H499" s="4"/>
      <c r="I499" s="4"/>
    </row>
    <row r="500" spans="1:9" x14ac:dyDescent="0.25">
      <c r="A500" s="7"/>
      <c r="B500" s="4"/>
      <c r="C500" s="5"/>
      <c r="D500" s="9" t="str">
        <f>IF($B500="","",IFERROR(VLOOKUP($B500,Productos!$B$4:$N$103,5,FALSE),""))</f>
        <v/>
      </c>
      <c r="E500" s="9" t="str">
        <f t="shared" si="14"/>
        <v/>
      </c>
      <c r="F500" s="9" t="str">
        <f>IF($B500="","",IFERROR(VLOOKUP($B500,Productos!$B$4:$N$103,4,FALSE),""))</f>
        <v/>
      </c>
      <c r="G500" s="9" t="str">
        <f t="shared" si="15"/>
        <v/>
      </c>
      <c r="H500" s="4"/>
      <c r="I500" s="4"/>
    </row>
    <row r="501" spans="1:9" x14ac:dyDescent="0.25">
      <c r="A501" s="7"/>
      <c r="B501" s="4"/>
      <c r="C501" s="5"/>
      <c r="D501" s="9" t="str">
        <f>IF($B501="","",IFERROR(VLOOKUP($B501,Productos!$B$4:$N$103,5,FALSE),""))</f>
        <v/>
      </c>
      <c r="E501" s="9" t="str">
        <f t="shared" si="14"/>
        <v/>
      </c>
      <c r="F501" s="9" t="str">
        <f>IF($B501="","",IFERROR(VLOOKUP($B501,Productos!$B$4:$N$103,4,FALSE),""))</f>
        <v/>
      </c>
      <c r="G501" s="9" t="str">
        <f t="shared" si="15"/>
        <v/>
      </c>
      <c r="H501" s="4"/>
      <c r="I501" s="4"/>
    </row>
    <row r="502" spans="1:9" x14ac:dyDescent="0.25">
      <c r="A502" s="7"/>
      <c r="B502" s="4"/>
      <c r="C502" s="5"/>
      <c r="D502" s="9" t="str">
        <f>IF($B502="","",IFERROR(VLOOKUP($B502,Productos!$B$4:$N$103,5,FALSE),""))</f>
        <v/>
      </c>
      <c r="E502" s="9" t="str">
        <f t="shared" si="14"/>
        <v/>
      </c>
      <c r="F502" s="9" t="str">
        <f>IF($B502="","",IFERROR(VLOOKUP($B502,Productos!$B$4:$N$103,4,FALSE),""))</f>
        <v/>
      </c>
      <c r="G502" s="9" t="str">
        <f t="shared" si="15"/>
        <v/>
      </c>
      <c r="H502" s="4"/>
      <c r="I502" s="4"/>
    </row>
    <row r="503" spans="1:9" x14ac:dyDescent="0.25">
      <c r="A503" s="7"/>
      <c r="B503" s="4"/>
      <c r="C503" s="5"/>
      <c r="D503" s="9" t="str">
        <f>IF($B503="","",IFERROR(VLOOKUP($B503,Productos!$B$4:$N$103,5,FALSE),""))</f>
        <v/>
      </c>
      <c r="E503" s="9" t="str">
        <f t="shared" si="14"/>
        <v/>
      </c>
      <c r="F503" s="9" t="str">
        <f>IF($B503="","",IFERROR(VLOOKUP($B503,Productos!$B$4:$N$103,4,FALSE),""))</f>
        <v/>
      </c>
      <c r="G503" s="9" t="str">
        <f t="shared" si="15"/>
        <v/>
      </c>
      <c r="H503" s="4"/>
      <c r="I503" s="4"/>
    </row>
  </sheetData>
  <sheetProtection sheet="1" objects="1" scenarios="1" formatCells="0" formatColumns="0" formatRows="0" insertRows="0" sort="0" autoFilter="0"/>
  <mergeCells count="1">
    <mergeCell ref="A1:I2"/>
  </mergeCells>
  <conditionalFormatting sqref="I4:I503">
    <cfRule type="expression" dxfId="54" priority="1" stopIfTrue="1">
      <formula>_xludf.AND($H4="Fiado",$I4="")</formula>
    </cfRule>
  </conditionalFormatting>
  <dataValidations count="1">
    <dataValidation type="list" operator="equal" allowBlank="1" showInputMessage="1" showErrorMessage="1" errorTitle="Forma de pago inválida" error="Selecciona una forma de pago de la lista." sqref="H4:H503">
      <mc:AlternateContent xmlns:x12ac="http://schemas.microsoft.com/office/spreadsheetml/2011/1/ac" xmlns:mc="http://schemas.openxmlformats.org/markup-compatibility/2006">
        <mc:Choice Requires="x12ac">
          <x12ac:list>"Efectivo,Transferencia/Yape/Plin,Fiado"</x12ac:list>
        </mc:Choice>
        <mc:Fallback>
          <formula1>"Efectivo,Transferencia/Yape/Plin,Fiado"</formula1>
        </mc:Fallback>
      </mc:AlternateContent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Producto inválido" error="Selecciona un producto de la lista (debes registrarlo antes en la hoja Productos).">
          <x14:formula1>
            <xm:f>Productos!$B$4:$B$103</xm:f>
          </x14:formula1>
          <xm:sqref>B4:B503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6834"/>
  </sheetPr>
  <dimension ref="A1:L203"/>
  <sheetViews>
    <sheetView showGridLines="0" workbookViewId="0">
      <pane ySplit="3" topLeftCell="A4" activePane="bottomLeft" state="frozen"/>
      <selection pane="bottomLeft" activeCell="A4" sqref="A4"/>
    </sheetView>
  </sheetViews>
  <sheetFormatPr baseColWidth="10" defaultRowHeight="14.25" x14ac:dyDescent="0.25"/>
  <cols>
    <col min="1" max="1" width="12.7109375" style="1" customWidth="1"/>
    <col min="2" max="2" width="24.7109375" style="1" customWidth="1"/>
    <col min="3" max="3" width="10.7109375" style="1" customWidth="1"/>
    <col min="4" max="5" width="13.7109375" style="1" customWidth="1"/>
    <col min="6" max="6" width="18.7109375" style="1" customWidth="1"/>
    <col min="7" max="7" width="3.7109375" style="1" customWidth="1"/>
    <col min="8" max="8" width="12.7109375" style="1" customWidth="1"/>
    <col min="9" max="9" width="16.7109375" style="1" customWidth="1"/>
    <col min="10" max="10" width="24.7109375" style="1" customWidth="1"/>
    <col min="11" max="11" width="13.7109375" style="1" customWidth="1"/>
    <col min="12" max="12" width="18.7109375" style="1" customWidth="1"/>
    <col min="13" max="16384" width="11.42578125" style="1"/>
  </cols>
  <sheetData>
    <row r="1" spans="1:12" ht="21.95" customHeight="1" x14ac:dyDescent="0.25">
      <c r="A1" s="31" t="s">
        <v>22</v>
      </c>
      <c r="B1" s="30"/>
      <c r="C1" s="30"/>
      <c r="D1" s="30"/>
      <c r="E1" s="30"/>
      <c r="F1" s="30"/>
      <c r="H1" s="32" t="s">
        <v>23</v>
      </c>
      <c r="I1" s="33"/>
      <c r="J1" s="33"/>
      <c r="K1" s="33"/>
      <c r="L1" s="33"/>
    </row>
    <row r="2" spans="1:12" ht="21.95" customHeight="1" x14ac:dyDescent="0.25">
      <c r="A2" s="30"/>
      <c r="B2" s="30"/>
      <c r="C2" s="30"/>
      <c r="D2" s="30"/>
      <c r="E2" s="30"/>
      <c r="F2" s="30"/>
      <c r="H2" s="33"/>
      <c r="I2" s="33"/>
      <c r="J2" s="33"/>
      <c r="K2" s="33"/>
      <c r="L2" s="33"/>
    </row>
    <row r="3" spans="1:12" x14ac:dyDescent="0.25">
      <c r="A3" s="1" t="s">
        <v>16</v>
      </c>
      <c r="B3" s="1" t="s">
        <v>2</v>
      </c>
      <c r="C3" s="1" t="s">
        <v>17</v>
      </c>
      <c r="D3" s="1" t="s">
        <v>5</v>
      </c>
      <c r="E3" s="1" t="s">
        <v>24</v>
      </c>
      <c r="F3" s="1" t="s">
        <v>21</v>
      </c>
      <c r="H3" s="1" t="s">
        <v>16</v>
      </c>
      <c r="I3" s="1" t="s">
        <v>3</v>
      </c>
      <c r="J3" s="1" t="s">
        <v>25</v>
      </c>
      <c r="K3" s="1" t="s">
        <v>26</v>
      </c>
      <c r="L3" s="1" t="s">
        <v>21</v>
      </c>
    </row>
    <row r="4" spans="1:12" x14ac:dyDescent="0.25">
      <c r="A4" s="7">
        <v>46222</v>
      </c>
      <c r="B4" s="4" t="s">
        <v>84</v>
      </c>
      <c r="C4" s="5">
        <v>30</v>
      </c>
      <c r="D4" s="8">
        <v>3.2</v>
      </c>
      <c r="E4" s="9">
        <f t="shared" ref="E4:E35" si="0">IF(OR($B4="",$C4=""),"",$C4*$D4)</f>
        <v>96</v>
      </c>
      <c r="F4" s="4" t="s">
        <v>96</v>
      </c>
      <c r="H4" s="7">
        <v>46220</v>
      </c>
      <c r="I4" s="4" t="s">
        <v>53</v>
      </c>
      <c r="J4" s="4" t="s">
        <v>102</v>
      </c>
      <c r="K4" s="8">
        <v>350</v>
      </c>
      <c r="L4" s="4" t="s">
        <v>101</v>
      </c>
    </row>
    <row r="5" spans="1:12" x14ac:dyDescent="0.25">
      <c r="A5" s="7">
        <v>46223</v>
      </c>
      <c r="B5" s="4" t="s">
        <v>87</v>
      </c>
      <c r="C5" s="5">
        <v>24</v>
      </c>
      <c r="D5" s="8">
        <v>2</v>
      </c>
      <c r="E5" s="9">
        <f t="shared" si="0"/>
        <v>48</v>
      </c>
      <c r="F5" s="4" t="s">
        <v>101</v>
      </c>
      <c r="H5" s="7">
        <v>46224</v>
      </c>
      <c r="I5" s="4" t="s">
        <v>54</v>
      </c>
      <c r="J5" s="4" t="s">
        <v>103</v>
      </c>
      <c r="K5" s="8">
        <v>45</v>
      </c>
      <c r="L5" s="4" t="s">
        <v>96</v>
      </c>
    </row>
    <row r="6" spans="1:12" x14ac:dyDescent="0.25">
      <c r="A6" s="7"/>
      <c r="B6" s="4"/>
      <c r="C6" s="5"/>
      <c r="D6" s="8"/>
      <c r="E6" s="9" t="str">
        <f t="shared" si="0"/>
        <v/>
      </c>
      <c r="F6" s="4"/>
      <c r="H6" s="7"/>
      <c r="I6" s="4"/>
      <c r="J6" s="4"/>
      <c r="K6" s="8"/>
      <c r="L6" s="4"/>
    </row>
    <row r="7" spans="1:12" x14ac:dyDescent="0.25">
      <c r="A7" s="7"/>
      <c r="B7" s="4"/>
      <c r="C7" s="5"/>
      <c r="D7" s="8"/>
      <c r="E7" s="9" t="str">
        <f t="shared" si="0"/>
        <v/>
      </c>
      <c r="F7" s="4"/>
      <c r="H7" s="7"/>
      <c r="I7" s="4"/>
      <c r="J7" s="4"/>
      <c r="K7" s="8"/>
      <c r="L7" s="4"/>
    </row>
    <row r="8" spans="1:12" x14ac:dyDescent="0.25">
      <c r="A8" s="7"/>
      <c r="B8" s="4"/>
      <c r="C8" s="5"/>
      <c r="D8" s="8"/>
      <c r="E8" s="9" t="str">
        <f t="shared" si="0"/>
        <v/>
      </c>
      <c r="F8" s="4"/>
      <c r="H8" s="7"/>
      <c r="I8" s="4"/>
      <c r="J8" s="4"/>
      <c r="K8" s="8"/>
      <c r="L8" s="4"/>
    </row>
    <row r="9" spans="1:12" x14ac:dyDescent="0.25">
      <c r="A9" s="7"/>
      <c r="B9" s="4"/>
      <c r="C9" s="5"/>
      <c r="D9" s="8"/>
      <c r="E9" s="9" t="str">
        <f t="shared" si="0"/>
        <v/>
      </c>
      <c r="F9" s="4"/>
      <c r="H9" s="7"/>
      <c r="I9" s="4"/>
      <c r="J9" s="4"/>
      <c r="K9" s="8"/>
      <c r="L9" s="4"/>
    </row>
    <row r="10" spans="1:12" x14ac:dyDescent="0.25">
      <c r="A10" s="7"/>
      <c r="B10" s="4"/>
      <c r="C10" s="5"/>
      <c r="D10" s="8"/>
      <c r="E10" s="9" t="str">
        <f t="shared" si="0"/>
        <v/>
      </c>
      <c r="F10" s="4"/>
      <c r="H10" s="7"/>
      <c r="I10" s="4"/>
      <c r="J10" s="4"/>
      <c r="K10" s="8"/>
      <c r="L10" s="4"/>
    </row>
    <row r="11" spans="1:12" x14ac:dyDescent="0.25">
      <c r="A11" s="7"/>
      <c r="B11" s="4"/>
      <c r="C11" s="5"/>
      <c r="D11" s="8"/>
      <c r="E11" s="9" t="str">
        <f t="shared" si="0"/>
        <v/>
      </c>
      <c r="F11" s="4"/>
      <c r="H11" s="7"/>
      <c r="I11" s="4"/>
      <c r="J11" s="4"/>
      <c r="K11" s="8"/>
      <c r="L11" s="4"/>
    </row>
    <row r="12" spans="1:12" x14ac:dyDescent="0.25">
      <c r="A12" s="7"/>
      <c r="B12" s="4"/>
      <c r="C12" s="5"/>
      <c r="D12" s="8"/>
      <c r="E12" s="9" t="str">
        <f t="shared" si="0"/>
        <v/>
      </c>
      <c r="F12" s="4"/>
      <c r="H12" s="7"/>
      <c r="I12" s="4"/>
      <c r="J12" s="4"/>
      <c r="K12" s="8"/>
      <c r="L12" s="4"/>
    </row>
    <row r="13" spans="1:12" x14ac:dyDescent="0.25">
      <c r="A13" s="7"/>
      <c r="B13" s="4"/>
      <c r="C13" s="5"/>
      <c r="D13" s="8"/>
      <c r="E13" s="9" t="str">
        <f t="shared" si="0"/>
        <v/>
      </c>
      <c r="F13" s="4"/>
      <c r="H13" s="7"/>
      <c r="I13" s="4"/>
      <c r="J13" s="4"/>
      <c r="K13" s="8"/>
      <c r="L13" s="4"/>
    </row>
    <row r="14" spans="1:12" x14ac:dyDescent="0.25">
      <c r="A14" s="7"/>
      <c r="B14" s="4"/>
      <c r="C14" s="5"/>
      <c r="D14" s="8"/>
      <c r="E14" s="9" t="str">
        <f t="shared" si="0"/>
        <v/>
      </c>
      <c r="F14" s="4"/>
      <c r="H14" s="7"/>
      <c r="I14" s="4"/>
      <c r="J14" s="4"/>
      <c r="K14" s="8"/>
      <c r="L14" s="4"/>
    </row>
    <row r="15" spans="1:12" x14ac:dyDescent="0.25">
      <c r="A15" s="7"/>
      <c r="B15" s="4"/>
      <c r="C15" s="5"/>
      <c r="D15" s="8"/>
      <c r="E15" s="9" t="str">
        <f t="shared" si="0"/>
        <v/>
      </c>
      <c r="F15" s="4"/>
      <c r="H15" s="7"/>
      <c r="I15" s="4"/>
      <c r="J15" s="4"/>
      <c r="K15" s="8"/>
      <c r="L15" s="4"/>
    </row>
    <row r="16" spans="1:12" x14ac:dyDescent="0.25">
      <c r="A16" s="7"/>
      <c r="B16" s="4"/>
      <c r="C16" s="5"/>
      <c r="D16" s="8"/>
      <c r="E16" s="9" t="str">
        <f t="shared" si="0"/>
        <v/>
      </c>
      <c r="F16" s="4"/>
      <c r="H16" s="7"/>
      <c r="I16" s="4"/>
      <c r="J16" s="4"/>
      <c r="K16" s="8"/>
      <c r="L16" s="4"/>
    </row>
    <row r="17" spans="1:12" x14ac:dyDescent="0.25">
      <c r="A17" s="7"/>
      <c r="B17" s="4"/>
      <c r="C17" s="5"/>
      <c r="D17" s="8"/>
      <c r="E17" s="9" t="str">
        <f t="shared" si="0"/>
        <v/>
      </c>
      <c r="F17" s="4"/>
      <c r="H17" s="7"/>
      <c r="I17" s="4"/>
      <c r="J17" s="4"/>
      <c r="K17" s="8"/>
      <c r="L17" s="4"/>
    </row>
    <row r="18" spans="1:12" x14ac:dyDescent="0.25">
      <c r="A18" s="7"/>
      <c r="B18" s="4"/>
      <c r="C18" s="5"/>
      <c r="D18" s="8"/>
      <c r="E18" s="9" t="str">
        <f t="shared" si="0"/>
        <v/>
      </c>
      <c r="F18" s="4"/>
      <c r="H18" s="7"/>
      <c r="I18" s="4"/>
      <c r="J18" s="4"/>
      <c r="K18" s="8"/>
      <c r="L18" s="4"/>
    </row>
    <row r="19" spans="1:12" x14ac:dyDescent="0.25">
      <c r="A19" s="7"/>
      <c r="B19" s="4"/>
      <c r="C19" s="5"/>
      <c r="D19" s="8"/>
      <c r="E19" s="9" t="str">
        <f t="shared" si="0"/>
        <v/>
      </c>
      <c r="F19" s="4"/>
      <c r="H19" s="7"/>
      <c r="I19" s="4"/>
      <c r="J19" s="4"/>
      <c r="K19" s="8"/>
      <c r="L19" s="4"/>
    </row>
    <row r="20" spans="1:12" x14ac:dyDescent="0.25">
      <c r="A20" s="7"/>
      <c r="B20" s="4"/>
      <c r="C20" s="5"/>
      <c r="D20" s="8"/>
      <c r="E20" s="9" t="str">
        <f t="shared" si="0"/>
        <v/>
      </c>
      <c r="F20" s="4"/>
      <c r="H20" s="7"/>
      <c r="I20" s="4"/>
      <c r="J20" s="4"/>
      <c r="K20" s="8"/>
      <c r="L20" s="4"/>
    </row>
    <row r="21" spans="1:12" x14ac:dyDescent="0.25">
      <c r="A21" s="7"/>
      <c r="B21" s="4"/>
      <c r="C21" s="5"/>
      <c r="D21" s="8"/>
      <c r="E21" s="9" t="str">
        <f t="shared" si="0"/>
        <v/>
      </c>
      <c r="F21" s="4"/>
      <c r="H21" s="7"/>
      <c r="I21" s="4"/>
      <c r="J21" s="4"/>
      <c r="K21" s="8"/>
      <c r="L21" s="4"/>
    </row>
    <row r="22" spans="1:12" x14ac:dyDescent="0.25">
      <c r="A22" s="7"/>
      <c r="B22" s="4"/>
      <c r="C22" s="5"/>
      <c r="D22" s="8"/>
      <c r="E22" s="9" t="str">
        <f t="shared" si="0"/>
        <v/>
      </c>
      <c r="F22" s="4"/>
      <c r="H22" s="7"/>
      <c r="I22" s="4"/>
      <c r="J22" s="4"/>
      <c r="K22" s="8"/>
      <c r="L22" s="4"/>
    </row>
    <row r="23" spans="1:12" x14ac:dyDescent="0.25">
      <c r="A23" s="7"/>
      <c r="B23" s="4"/>
      <c r="C23" s="5"/>
      <c r="D23" s="8"/>
      <c r="E23" s="9" t="str">
        <f t="shared" si="0"/>
        <v/>
      </c>
      <c r="F23" s="4"/>
      <c r="H23" s="7"/>
      <c r="I23" s="4"/>
      <c r="J23" s="4"/>
      <c r="K23" s="8"/>
      <c r="L23" s="4"/>
    </row>
    <row r="24" spans="1:12" x14ac:dyDescent="0.25">
      <c r="A24" s="7"/>
      <c r="B24" s="4"/>
      <c r="C24" s="5"/>
      <c r="D24" s="8"/>
      <c r="E24" s="9" t="str">
        <f t="shared" si="0"/>
        <v/>
      </c>
      <c r="F24" s="4"/>
      <c r="H24" s="7"/>
      <c r="I24" s="4"/>
      <c r="J24" s="4"/>
      <c r="K24" s="8"/>
      <c r="L24" s="4"/>
    </row>
    <row r="25" spans="1:12" x14ac:dyDescent="0.25">
      <c r="A25" s="7"/>
      <c r="B25" s="4"/>
      <c r="C25" s="5"/>
      <c r="D25" s="8"/>
      <c r="E25" s="9" t="str">
        <f t="shared" si="0"/>
        <v/>
      </c>
      <c r="F25" s="4"/>
      <c r="H25" s="7"/>
      <c r="I25" s="4"/>
      <c r="J25" s="4"/>
      <c r="K25" s="8"/>
      <c r="L25" s="4"/>
    </row>
    <row r="26" spans="1:12" x14ac:dyDescent="0.25">
      <c r="A26" s="7"/>
      <c r="B26" s="4"/>
      <c r="C26" s="5"/>
      <c r="D26" s="8"/>
      <c r="E26" s="9" t="str">
        <f t="shared" si="0"/>
        <v/>
      </c>
      <c r="F26" s="4"/>
      <c r="H26" s="7"/>
      <c r="I26" s="4"/>
      <c r="J26" s="4"/>
      <c r="K26" s="8"/>
      <c r="L26" s="4"/>
    </row>
    <row r="27" spans="1:12" x14ac:dyDescent="0.25">
      <c r="A27" s="7"/>
      <c r="B27" s="4"/>
      <c r="C27" s="5"/>
      <c r="D27" s="8"/>
      <c r="E27" s="9" t="str">
        <f t="shared" si="0"/>
        <v/>
      </c>
      <c r="F27" s="4"/>
      <c r="H27" s="7"/>
      <c r="I27" s="4"/>
      <c r="J27" s="4"/>
      <c r="K27" s="8"/>
      <c r="L27" s="4"/>
    </row>
    <row r="28" spans="1:12" x14ac:dyDescent="0.25">
      <c r="A28" s="7"/>
      <c r="B28" s="4"/>
      <c r="C28" s="5"/>
      <c r="D28" s="8"/>
      <c r="E28" s="9" t="str">
        <f t="shared" si="0"/>
        <v/>
      </c>
      <c r="F28" s="4"/>
      <c r="H28" s="7"/>
      <c r="I28" s="4"/>
      <c r="J28" s="4"/>
      <c r="K28" s="8"/>
      <c r="L28" s="4"/>
    </row>
    <row r="29" spans="1:12" x14ac:dyDescent="0.25">
      <c r="A29" s="7"/>
      <c r="B29" s="4"/>
      <c r="C29" s="5"/>
      <c r="D29" s="8"/>
      <c r="E29" s="9" t="str">
        <f t="shared" si="0"/>
        <v/>
      </c>
      <c r="F29" s="4"/>
      <c r="H29" s="7"/>
      <c r="I29" s="4"/>
      <c r="J29" s="4"/>
      <c r="K29" s="8"/>
      <c r="L29" s="4"/>
    </row>
    <row r="30" spans="1:12" x14ac:dyDescent="0.25">
      <c r="A30" s="7"/>
      <c r="B30" s="4"/>
      <c r="C30" s="5"/>
      <c r="D30" s="8"/>
      <c r="E30" s="9" t="str">
        <f t="shared" si="0"/>
        <v/>
      </c>
      <c r="F30" s="4"/>
      <c r="H30" s="7"/>
      <c r="I30" s="4"/>
      <c r="J30" s="4"/>
      <c r="K30" s="8"/>
      <c r="L30" s="4"/>
    </row>
    <row r="31" spans="1:12" x14ac:dyDescent="0.25">
      <c r="A31" s="7"/>
      <c r="B31" s="4"/>
      <c r="C31" s="5"/>
      <c r="D31" s="8"/>
      <c r="E31" s="9" t="str">
        <f t="shared" si="0"/>
        <v/>
      </c>
      <c r="F31" s="4"/>
      <c r="H31" s="7"/>
      <c r="I31" s="4"/>
      <c r="J31" s="4"/>
      <c r="K31" s="8"/>
      <c r="L31" s="4"/>
    </row>
    <row r="32" spans="1:12" x14ac:dyDescent="0.25">
      <c r="A32" s="7"/>
      <c r="B32" s="4"/>
      <c r="C32" s="5"/>
      <c r="D32" s="8"/>
      <c r="E32" s="9" t="str">
        <f t="shared" si="0"/>
        <v/>
      </c>
      <c r="F32" s="4"/>
      <c r="H32" s="7"/>
      <c r="I32" s="4"/>
      <c r="J32" s="4"/>
      <c r="K32" s="8"/>
      <c r="L32" s="4"/>
    </row>
    <row r="33" spans="1:12" x14ac:dyDescent="0.25">
      <c r="A33" s="7"/>
      <c r="B33" s="4"/>
      <c r="C33" s="5"/>
      <c r="D33" s="8"/>
      <c r="E33" s="9" t="str">
        <f t="shared" si="0"/>
        <v/>
      </c>
      <c r="F33" s="4"/>
      <c r="H33" s="7"/>
      <c r="I33" s="4"/>
      <c r="J33" s="4"/>
      <c r="K33" s="8"/>
      <c r="L33" s="4"/>
    </row>
    <row r="34" spans="1:12" x14ac:dyDescent="0.25">
      <c r="A34" s="7"/>
      <c r="B34" s="4"/>
      <c r="C34" s="5"/>
      <c r="D34" s="8"/>
      <c r="E34" s="9" t="str">
        <f t="shared" si="0"/>
        <v/>
      </c>
      <c r="F34" s="4"/>
      <c r="H34" s="7"/>
      <c r="I34" s="4"/>
      <c r="J34" s="4"/>
      <c r="K34" s="8"/>
      <c r="L34" s="4"/>
    </row>
    <row r="35" spans="1:12" x14ac:dyDescent="0.25">
      <c r="A35" s="7"/>
      <c r="B35" s="4"/>
      <c r="C35" s="5"/>
      <c r="D35" s="8"/>
      <c r="E35" s="9" t="str">
        <f t="shared" si="0"/>
        <v/>
      </c>
      <c r="F35" s="4"/>
      <c r="H35" s="7"/>
      <c r="I35" s="4"/>
      <c r="J35" s="4"/>
      <c r="K35" s="8"/>
      <c r="L35" s="4"/>
    </row>
    <row r="36" spans="1:12" x14ac:dyDescent="0.25">
      <c r="A36" s="7"/>
      <c r="B36" s="4"/>
      <c r="C36" s="5"/>
      <c r="D36" s="8"/>
      <c r="E36" s="9" t="str">
        <f t="shared" ref="E36:E67" si="1">IF(OR($B36="",$C36=""),"",$C36*$D36)</f>
        <v/>
      </c>
      <c r="F36" s="4"/>
      <c r="H36" s="7"/>
      <c r="I36" s="4"/>
      <c r="J36" s="4"/>
      <c r="K36" s="8"/>
      <c r="L36" s="4"/>
    </row>
    <row r="37" spans="1:12" x14ac:dyDescent="0.25">
      <c r="A37" s="7"/>
      <c r="B37" s="4"/>
      <c r="C37" s="5"/>
      <c r="D37" s="8"/>
      <c r="E37" s="9" t="str">
        <f t="shared" si="1"/>
        <v/>
      </c>
      <c r="F37" s="4"/>
      <c r="H37" s="7"/>
      <c r="I37" s="4"/>
      <c r="J37" s="4"/>
      <c r="K37" s="8"/>
      <c r="L37" s="4"/>
    </row>
    <row r="38" spans="1:12" x14ac:dyDescent="0.25">
      <c r="A38" s="7"/>
      <c r="B38" s="4"/>
      <c r="C38" s="5"/>
      <c r="D38" s="8"/>
      <c r="E38" s="9" t="str">
        <f t="shared" si="1"/>
        <v/>
      </c>
      <c r="F38" s="4"/>
      <c r="H38" s="7"/>
      <c r="I38" s="4"/>
      <c r="J38" s="4"/>
      <c r="K38" s="8"/>
      <c r="L38" s="4"/>
    </row>
    <row r="39" spans="1:12" x14ac:dyDescent="0.25">
      <c r="A39" s="7"/>
      <c r="B39" s="4"/>
      <c r="C39" s="5"/>
      <c r="D39" s="8"/>
      <c r="E39" s="9" t="str">
        <f t="shared" si="1"/>
        <v/>
      </c>
      <c r="F39" s="4"/>
      <c r="H39" s="7"/>
      <c r="I39" s="4"/>
      <c r="J39" s="4"/>
      <c r="K39" s="8"/>
      <c r="L39" s="4"/>
    </row>
    <row r="40" spans="1:12" x14ac:dyDescent="0.25">
      <c r="A40" s="7"/>
      <c r="B40" s="4"/>
      <c r="C40" s="5"/>
      <c r="D40" s="8"/>
      <c r="E40" s="9" t="str">
        <f t="shared" si="1"/>
        <v/>
      </c>
      <c r="F40" s="4"/>
      <c r="H40" s="7"/>
      <c r="I40" s="4"/>
      <c r="J40" s="4"/>
      <c r="K40" s="8"/>
      <c r="L40" s="4"/>
    </row>
    <row r="41" spans="1:12" x14ac:dyDescent="0.25">
      <c r="A41" s="7"/>
      <c r="B41" s="4"/>
      <c r="C41" s="5"/>
      <c r="D41" s="8"/>
      <c r="E41" s="9" t="str">
        <f t="shared" si="1"/>
        <v/>
      </c>
      <c r="F41" s="4"/>
      <c r="H41" s="7"/>
      <c r="I41" s="4"/>
      <c r="J41" s="4"/>
      <c r="K41" s="8"/>
      <c r="L41" s="4"/>
    </row>
    <row r="42" spans="1:12" x14ac:dyDescent="0.25">
      <c r="A42" s="7"/>
      <c r="B42" s="4"/>
      <c r="C42" s="5"/>
      <c r="D42" s="8"/>
      <c r="E42" s="9" t="str">
        <f t="shared" si="1"/>
        <v/>
      </c>
      <c r="F42" s="4"/>
      <c r="H42" s="7"/>
      <c r="I42" s="4"/>
      <c r="J42" s="4"/>
      <c r="K42" s="8"/>
      <c r="L42" s="4"/>
    </row>
    <row r="43" spans="1:12" x14ac:dyDescent="0.25">
      <c r="A43" s="7"/>
      <c r="B43" s="4"/>
      <c r="C43" s="5"/>
      <c r="D43" s="8"/>
      <c r="E43" s="9" t="str">
        <f t="shared" si="1"/>
        <v/>
      </c>
      <c r="F43" s="4"/>
      <c r="H43" s="7"/>
      <c r="I43" s="4"/>
      <c r="J43" s="4"/>
      <c r="K43" s="8"/>
      <c r="L43" s="4"/>
    </row>
    <row r="44" spans="1:12" x14ac:dyDescent="0.25">
      <c r="A44" s="7"/>
      <c r="B44" s="4"/>
      <c r="C44" s="5"/>
      <c r="D44" s="8"/>
      <c r="E44" s="9" t="str">
        <f t="shared" si="1"/>
        <v/>
      </c>
      <c r="F44" s="4"/>
      <c r="H44" s="7"/>
      <c r="I44" s="4"/>
      <c r="J44" s="4"/>
      <c r="K44" s="8"/>
      <c r="L44" s="4"/>
    </row>
    <row r="45" spans="1:12" x14ac:dyDescent="0.25">
      <c r="A45" s="7"/>
      <c r="B45" s="4"/>
      <c r="C45" s="5"/>
      <c r="D45" s="8"/>
      <c r="E45" s="9" t="str">
        <f t="shared" si="1"/>
        <v/>
      </c>
      <c r="F45" s="4"/>
      <c r="H45" s="7"/>
      <c r="I45" s="4"/>
      <c r="J45" s="4"/>
      <c r="K45" s="8"/>
      <c r="L45" s="4"/>
    </row>
    <row r="46" spans="1:12" x14ac:dyDescent="0.25">
      <c r="A46" s="7"/>
      <c r="B46" s="4"/>
      <c r="C46" s="5"/>
      <c r="D46" s="8"/>
      <c r="E46" s="9" t="str">
        <f t="shared" si="1"/>
        <v/>
      </c>
      <c r="F46" s="4"/>
      <c r="H46" s="7"/>
      <c r="I46" s="4"/>
      <c r="J46" s="4"/>
      <c r="K46" s="8"/>
      <c r="L46" s="4"/>
    </row>
    <row r="47" spans="1:12" x14ac:dyDescent="0.25">
      <c r="A47" s="7"/>
      <c r="B47" s="4"/>
      <c r="C47" s="5"/>
      <c r="D47" s="8"/>
      <c r="E47" s="9" t="str">
        <f t="shared" si="1"/>
        <v/>
      </c>
      <c r="F47" s="4"/>
      <c r="H47" s="7"/>
      <c r="I47" s="4"/>
      <c r="J47" s="4"/>
      <c r="K47" s="8"/>
      <c r="L47" s="4"/>
    </row>
    <row r="48" spans="1:12" x14ac:dyDescent="0.25">
      <c r="A48" s="7"/>
      <c r="B48" s="4"/>
      <c r="C48" s="5"/>
      <c r="D48" s="8"/>
      <c r="E48" s="9" t="str">
        <f t="shared" si="1"/>
        <v/>
      </c>
      <c r="F48" s="4"/>
      <c r="H48" s="7"/>
      <c r="I48" s="4"/>
      <c r="J48" s="4"/>
      <c r="K48" s="8"/>
      <c r="L48" s="4"/>
    </row>
    <row r="49" spans="1:12" x14ac:dyDescent="0.25">
      <c r="A49" s="7"/>
      <c r="B49" s="4"/>
      <c r="C49" s="5"/>
      <c r="D49" s="8"/>
      <c r="E49" s="9" t="str">
        <f t="shared" si="1"/>
        <v/>
      </c>
      <c r="F49" s="4"/>
      <c r="H49" s="7"/>
      <c r="I49" s="4"/>
      <c r="J49" s="4"/>
      <c r="K49" s="8"/>
      <c r="L49" s="4"/>
    </row>
    <row r="50" spans="1:12" x14ac:dyDescent="0.25">
      <c r="A50" s="7"/>
      <c r="B50" s="4"/>
      <c r="C50" s="5"/>
      <c r="D50" s="8"/>
      <c r="E50" s="9" t="str">
        <f t="shared" si="1"/>
        <v/>
      </c>
      <c r="F50" s="4"/>
      <c r="H50" s="7"/>
      <c r="I50" s="4"/>
      <c r="J50" s="4"/>
      <c r="K50" s="8"/>
      <c r="L50" s="4"/>
    </row>
    <row r="51" spans="1:12" x14ac:dyDescent="0.25">
      <c r="A51" s="7"/>
      <c r="B51" s="4"/>
      <c r="C51" s="5"/>
      <c r="D51" s="8"/>
      <c r="E51" s="9" t="str">
        <f t="shared" si="1"/>
        <v/>
      </c>
      <c r="F51" s="4"/>
      <c r="H51" s="7"/>
      <c r="I51" s="4"/>
      <c r="J51" s="4"/>
      <c r="K51" s="8"/>
      <c r="L51" s="4"/>
    </row>
    <row r="52" spans="1:12" x14ac:dyDescent="0.25">
      <c r="A52" s="7"/>
      <c r="B52" s="4"/>
      <c r="C52" s="5"/>
      <c r="D52" s="8"/>
      <c r="E52" s="9" t="str">
        <f t="shared" si="1"/>
        <v/>
      </c>
      <c r="F52" s="4"/>
      <c r="H52" s="7"/>
      <c r="I52" s="4"/>
      <c r="J52" s="4"/>
      <c r="K52" s="8"/>
      <c r="L52" s="4"/>
    </row>
    <row r="53" spans="1:12" x14ac:dyDescent="0.25">
      <c r="A53" s="7"/>
      <c r="B53" s="4"/>
      <c r="C53" s="5"/>
      <c r="D53" s="8"/>
      <c r="E53" s="9" t="str">
        <f t="shared" si="1"/>
        <v/>
      </c>
      <c r="F53" s="4"/>
      <c r="H53" s="7"/>
      <c r="I53" s="4"/>
      <c r="J53" s="4"/>
      <c r="K53" s="8"/>
      <c r="L53" s="4"/>
    </row>
    <row r="54" spans="1:12" x14ac:dyDescent="0.25">
      <c r="A54" s="7"/>
      <c r="B54" s="4"/>
      <c r="C54" s="5"/>
      <c r="D54" s="8"/>
      <c r="E54" s="9" t="str">
        <f t="shared" si="1"/>
        <v/>
      </c>
      <c r="F54" s="4"/>
      <c r="H54" s="7"/>
      <c r="I54" s="4"/>
      <c r="J54" s="4"/>
      <c r="K54" s="8"/>
      <c r="L54" s="4"/>
    </row>
    <row r="55" spans="1:12" x14ac:dyDescent="0.25">
      <c r="A55" s="7"/>
      <c r="B55" s="4"/>
      <c r="C55" s="5"/>
      <c r="D55" s="8"/>
      <c r="E55" s="9" t="str">
        <f t="shared" si="1"/>
        <v/>
      </c>
      <c r="F55" s="4"/>
      <c r="H55" s="7"/>
      <c r="I55" s="4"/>
      <c r="J55" s="4"/>
      <c r="K55" s="8"/>
      <c r="L55" s="4"/>
    </row>
    <row r="56" spans="1:12" x14ac:dyDescent="0.25">
      <c r="A56" s="7"/>
      <c r="B56" s="4"/>
      <c r="C56" s="5"/>
      <c r="D56" s="8"/>
      <c r="E56" s="9" t="str">
        <f t="shared" si="1"/>
        <v/>
      </c>
      <c r="F56" s="4"/>
      <c r="H56" s="7"/>
      <c r="I56" s="4"/>
      <c r="J56" s="4"/>
      <c r="K56" s="8"/>
      <c r="L56" s="4"/>
    </row>
    <row r="57" spans="1:12" x14ac:dyDescent="0.25">
      <c r="A57" s="7"/>
      <c r="B57" s="4"/>
      <c r="C57" s="5"/>
      <c r="D57" s="8"/>
      <c r="E57" s="9" t="str">
        <f t="shared" si="1"/>
        <v/>
      </c>
      <c r="F57" s="4"/>
      <c r="H57" s="7"/>
      <c r="I57" s="4"/>
      <c r="J57" s="4"/>
      <c r="K57" s="8"/>
      <c r="L57" s="4"/>
    </row>
    <row r="58" spans="1:12" x14ac:dyDescent="0.25">
      <c r="A58" s="7"/>
      <c r="B58" s="4"/>
      <c r="C58" s="5"/>
      <c r="D58" s="8"/>
      <c r="E58" s="9" t="str">
        <f t="shared" si="1"/>
        <v/>
      </c>
      <c r="F58" s="4"/>
      <c r="H58" s="7"/>
      <c r="I58" s="4"/>
      <c r="J58" s="4"/>
      <c r="K58" s="8"/>
      <c r="L58" s="4"/>
    </row>
    <row r="59" spans="1:12" x14ac:dyDescent="0.25">
      <c r="A59" s="7"/>
      <c r="B59" s="4"/>
      <c r="C59" s="5"/>
      <c r="D59" s="8"/>
      <c r="E59" s="9" t="str">
        <f t="shared" si="1"/>
        <v/>
      </c>
      <c r="F59" s="4"/>
      <c r="H59" s="7"/>
      <c r="I59" s="4"/>
      <c r="J59" s="4"/>
      <c r="K59" s="8"/>
      <c r="L59" s="4"/>
    </row>
    <row r="60" spans="1:12" x14ac:dyDescent="0.25">
      <c r="A60" s="7"/>
      <c r="B60" s="4"/>
      <c r="C60" s="5"/>
      <c r="D60" s="8"/>
      <c r="E60" s="9" t="str">
        <f t="shared" si="1"/>
        <v/>
      </c>
      <c r="F60" s="4"/>
      <c r="H60" s="7"/>
      <c r="I60" s="4"/>
      <c r="J60" s="4"/>
      <c r="K60" s="8"/>
      <c r="L60" s="4"/>
    </row>
    <row r="61" spans="1:12" x14ac:dyDescent="0.25">
      <c r="A61" s="7"/>
      <c r="B61" s="4"/>
      <c r="C61" s="5"/>
      <c r="D61" s="8"/>
      <c r="E61" s="9" t="str">
        <f t="shared" si="1"/>
        <v/>
      </c>
      <c r="F61" s="4"/>
      <c r="H61" s="7"/>
      <c r="I61" s="4"/>
      <c r="J61" s="4"/>
      <c r="K61" s="8"/>
      <c r="L61" s="4"/>
    </row>
    <row r="62" spans="1:12" x14ac:dyDescent="0.25">
      <c r="A62" s="7"/>
      <c r="B62" s="4"/>
      <c r="C62" s="5"/>
      <c r="D62" s="8"/>
      <c r="E62" s="9" t="str">
        <f t="shared" si="1"/>
        <v/>
      </c>
      <c r="F62" s="4"/>
      <c r="H62" s="7"/>
      <c r="I62" s="4"/>
      <c r="J62" s="4"/>
      <c r="K62" s="8"/>
      <c r="L62" s="4"/>
    </row>
    <row r="63" spans="1:12" x14ac:dyDescent="0.25">
      <c r="A63" s="7"/>
      <c r="B63" s="4"/>
      <c r="C63" s="5"/>
      <c r="D63" s="8"/>
      <c r="E63" s="9" t="str">
        <f t="shared" si="1"/>
        <v/>
      </c>
      <c r="F63" s="4"/>
      <c r="H63" s="7"/>
      <c r="I63" s="4"/>
      <c r="J63" s="4"/>
      <c r="K63" s="8"/>
      <c r="L63" s="4"/>
    </row>
    <row r="64" spans="1:12" x14ac:dyDescent="0.25">
      <c r="A64" s="7"/>
      <c r="B64" s="4"/>
      <c r="C64" s="5"/>
      <c r="D64" s="8"/>
      <c r="E64" s="9" t="str">
        <f t="shared" si="1"/>
        <v/>
      </c>
      <c r="F64" s="4"/>
      <c r="H64" s="7"/>
      <c r="I64" s="4"/>
      <c r="J64" s="4"/>
      <c r="K64" s="8"/>
      <c r="L64" s="4"/>
    </row>
    <row r="65" spans="1:12" x14ac:dyDescent="0.25">
      <c r="A65" s="7"/>
      <c r="B65" s="4"/>
      <c r="C65" s="5"/>
      <c r="D65" s="8"/>
      <c r="E65" s="9" t="str">
        <f t="shared" si="1"/>
        <v/>
      </c>
      <c r="F65" s="4"/>
      <c r="H65" s="7"/>
      <c r="I65" s="4"/>
      <c r="J65" s="4"/>
      <c r="K65" s="8"/>
      <c r="L65" s="4"/>
    </row>
    <row r="66" spans="1:12" x14ac:dyDescent="0.25">
      <c r="A66" s="7"/>
      <c r="B66" s="4"/>
      <c r="C66" s="5"/>
      <c r="D66" s="8"/>
      <c r="E66" s="9" t="str">
        <f t="shared" si="1"/>
        <v/>
      </c>
      <c r="F66" s="4"/>
      <c r="H66" s="7"/>
      <c r="I66" s="4"/>
      <c r="J66" s="4"/>
      <c r="K66" s="8"/>
      <c r="L66" s="4"/>
    </row>
    <row r="67" spans="1:12" x14ac:dyDescent="0.25">
      <c r="A67" s="7"/>
      <c r="B67" s="4"/>
      <c r="C67" s="5"/>
      <c r="D67" s="8"/>
      <c r="E67" s="9" t="str">
        <f t="shared" si="1"/>
        <v/>
      </c>
      <c r="F67" s="4"/>
      <c r="H67" s="7"/>
      <c r="I67" s="4"/>
      <c r="J67" s="4"/>
      <c r="K67" s="8"/>
      <c r="L67" s="4"/>
    </row>
    <row r="68" spans="1:12" x14ac:dyDescent="0.25">
      <c r="A68" s="7"/>
      <c r="B68" s="4"/>
      <c r="C68" s="5"/>
      <c r="D68" s="8"/>
      <c r="E68" s="9" t="str">
        <f t="shared" ref="E68:E99" si="2">IF(OR($B68="",$C68=""),"",$C68*$D68)</f>
        <v/>
      </c>
      <c r="F68" s="4"/>
      <c r="H68" s="7"/>
      <c r="I68" s="4"/>
      <c r="J68" s="4"/>
      <c r="K68" s="8"/>
      <c r="L68" s="4"/>
    </row>
    <row r="69" spans="1:12" x14ac:dyDescent="0.25">
      <c r="A69" s="7"/>
      <c r="B69" s="4"/>
      <c r="C69" s="5"/>
      <c r="D69" s="8"/>
      <c r="E69" s="9" t="str">
        <f t="shared" si="2"/>
        <v/>
      </c>
      <c r="F69" s="4"/>
      <c r="H69" s="7"/>
      <c r="I69" s="4"/>
      <c r="J69" s="4"/>
      <c r="K69" s="8"/>
      <c r="L69" s="4"/>
    </row>
    <row r="70" spans="1:12" x14ac:dyDescent="0.25">
      <c r="A70" s="7"/>
      <c r="B70" s="4"/>
      <c r="C70" s="5"/>
      <c r="D70" s="8"/>
      <c r="E70" s="9" t="str">
        <f t="shared" si="2"/>
        <v/>
      </c>
      <c r="F70" s="4"/>
      <c r="H70" s="7"/>
      <c r="I70" s="4"/>
      <c r="J70" s="4"/>
      <c r="K70" s="8"/>
      <c r="L70" s="4"/>
    </row>
    <row r="71" spans="1:12" x14ac:dyDescent="0.25">
      <c r="A71" s="7"/>
      <c r="B71" s="4"/>
      <c r="C71" s="5"/>
      <c r="D71" s="8"/>
      <c r="E71" s="9" t="str">
        <f t="shared" si="2"/>
        <v/>
      </c>
      <c r="F71" s="4"/>
      <c r="H71" s="7"/>
      <c r="I71" s="4"/>
      <c r="J71" s="4"/>
      <c r="K71" s="8"/>
      <c r="L71" s="4"/>
    </row>
    <row r="72" spans="1:12" x14ac:dyDescent="0.25">
      <c r="A72" s="7"/>
      <c r="B72" s="4"/>
      <c r="C72" s="5"/>
      <c r="D72" s="8"/>
      <c r="E72" s="9" t="str">
        <f t="shared" si="2"/>
        <v/>
      </c>
      <c r="F72" s="4"/>
      <c r="H72" s="7"/>
      <c r="I72" s="4"/>
      <c r="J72" s="4"/>
      <c r="K72" s="8"/>
      <c r="L72" s="4"/>
    </row>
    <row r="73" spans="1:12" x14ac:dyDescent="0.25">
      <c r="A73" s="7"/>
      <c r="B73" s="4"/>
      <c r="C73" s="5"/>
      <c r="D73" s="8"/>
      <c r="E73" s="9" t="str">
        <f t="shared" si="2"/>
        <v/>
      </c>
      <c r="F73" s="4"/>
      <c r="H73" s="7"/>
      <c r="I73" s="4"/>
      <c r="J73" s="4"/>
      <c r="K73" s="8"/>
      <c r="L73" s="4"/>
    </row>
    <row r="74" spans="1:12" x14ac:dyDescent="0.25">
      <c r="A74" s="7"/>
      <c r="B74" s="4"/>
      <c r="C74" s="5"/>
      <c r="D74" s="8"/>
      <c r="E74" s="9" t="str">
        <f t="shared" si="2"/>
        <v/>
      </c>
      <c r="F74" s="4"/>
      <c r="H74" s="7"/>
      <c r="I74" s="4"/>
      <c r="J74" s="4"/>
      <c r="K74" s="8"/>
      <c r="L74" s="4"/>
    </row>
    <row r="75" spans="1:12" x14ac:dyDescent="0.25">
      <c r="A75" s="7"/>
      <c r="B75" s="4"/>
      <c r="C75" s="5"/>
      <c r="D75" s="8"/>
      <c r="E75" s="9" t="str">
        <f t="shared" si="2"/>
        <v/>
      </c>
      <c r="F75" s="4"/>
      <c r="H75" s="7"/>
      <c r="I75" s="4"/>
      <c r="J75" s="4"/>
      <c r="K75" s="8"/>
      <c r="L75" s="4"/>
    </row>
    <row r="76" spans="1:12" x14ac:dyDescent="0.25">
      <c r="A76" s="7"/>
      <c r="B76" s="4"/>
      <c r="C76" s="5"/>
      <c r="D76" s="8"/>
      <c r="E76" s="9" t="str">
        <f t="shared" si="2"/>
        <v/>
      </c>
      <c r="F76" s="4"/>
      <c r="H76" s="7"/>
      <c r="I76" s="4"/>
      <c r="J76" s="4"/>
      <c r="K76" s="8"/>
      <c r="L76" s="4"/>
    </row>
    <row r="77" spans="1:12" x14ac:dyDescent="0.25">
      <c r="A77" s="7"/>
      <c r="B77" s="4"/>
      <c r="C77" s="5"/>
      <c r="D77" s="8"/>
      <c r="E77" s="9" t="str">
        <f t="shared" si="2"/>
        <v/>
      </c>
      <c r="F77" s="4"/>
      <c r="H77" s="7"/>
      <c r="I77" s="4"/>
      <c r="J77" s="4"/>
      <c r="K77" s="8"/>
      <c r="L77" s="4"/>
    </row>
    <row r="78" spans="1:12" x14ac:dyDescent="0.25">
      <c r="A78" s="7"/>
      <c r="B78" s="4"/>
      <c r="C78" s="5"/>
      <c r="D78" s="8"/>
      <c r="E78" s="9" t="str">
        <f t="shared" si="2"/>
        <v/>
      </c>
      <c r="F78" s="4"/>
      <c r="H78" s="7"/>
      <c r="I78" s="4"/>
      <c r="J78" s="4"/>
      <c r="K78" s="8"/>
      <c r="L78" s="4"/>
    </row>
    <row r="79" spans="1:12" x14ac:dyDescent="0.25">
      <c r="A79" s="7"/>
      <c r="B79" s="4"/>
      <c r="C79" s="5"/>
      <c r="D79" s="8"/>
      <c r="E79" s="9" t="str">
        <f t="shared" si="2"/>
        <v/>
      </c>
      <c r="F79" s="4"/>
      <c r="H79" s="7"/>
      <c r="I79" s="4"/>
      <c r="J79" s="4"/>
      <c r="K79" s="8"/>
      <c r="L79" s="4"/>
    </row>
    <row r="80" spans="1:12" x14ac:dyDescent="0.25">
      <c r="A80" s="7"/>
      <c r="B80" s="4"/>
      <c r="C80" s="5"/>
      <c r="D80" s="8"/>
      <c r="E80" s="9" t="str">
        <f t="shared" si="2"/>
        <v/>
      </c>
      <c r="F80" s="4"/>
      <c r="H80" s="7"/>
      <c r="I80" s="4"/>
      <c r="J80" s="4"/>
      <c r="K80" s="8"/>
      <c r="L80" s="4"/>
    </row>
    <row r="81" spans="1:12" x14ac:dyDescent="0.25">
      <c r="A81" s="7"/>
      <c r="B81" s="4"/>
      <c r="C81" s="5"/>
      <c r="D81" s="8"/>
      <c r="E81" s="9" t="str">
        <f t="shared" si="2"/>
        <v/>
      </c>
      <c r="F81" s="4"/>
      <c r="H81" s="7"/>
      <c r="I81" s="4"/>
      <c r="J81" s="4"/>
      <c r="K81" s="8"/>
      <c r="L81" s="4"/>
    </row>
    <row r="82" spans="1:12" x14ac:dyDescent="0.25">
      <c r="A82" s="7"/>
      <c r="B82" s="4"/>
      <c r="C82" s="5"/>
      <c r="D82" s="8"/>
      <c r="E82" s="9" t="str">
        <f t="shared" si="2"/>
        <v/>
      </c>
      <c r="F82" s="4"/>
      <c r="H82" s="7"/>
      <c r="I82" s="4"/>
      <c r="J82" s="4"/>
      <c r="K82" s="8"/>
      <c r="L82" s="4"/>
    </row>
    <row r="83" spans="1:12" x14ac:dyDescent="0.25">
      <c r="A83" s="7"/>
      <c r="B83" s="4"/>
      <c r="C83" s="5"/>
      <c r="D83" s="8"/>
      <c r="E83" s="9" t="str">
        <f t="shared" si="2"/>
        <v/>
      </c>
      <c r="F83" s="4"/>
      <c r="H83" s="7"/>
      <c r="I83" s="4"/>
      <c r="J83" s="4"/>
      <c r="K83" s="8"/>
      <c r="L83" s="4"/>
    </row>
    <row r="84" spans="1:12" x14ac:dyDescent="0.25">
      <c r="A84" s="7"/>
      <c r="B84" s="4"/>
      <c r="C84" s="5"/>
      <c r="D84" s="8"/>
      <c r="E84" s="9" t="str">
        <f t="shared" si="2"/>
        <v/>
      </c>
      <c r="F84" s="4"/>
      <c r="H84" s="7"/>
      <c r="I84" s="4"/>
      <c r="J84" s="4"/>
      <c r="K84" s="8"/>
      <c r="L84" s="4"/>
    </row>
    <row r="85" spans="1:12" x14ac:dyDescent="0.25">
      <c r="A85" s="7"/>
      <c r="B85" s="4"/>
      <c r="C85" s="5"/>
      <c r="D85" s="8"/>
      <c r="E85" s="9" t="str">
        <f t="shared" si="2"/>
        <v/>
      </c>
      <c r="F85" s="4"/>
      <c r="H85" s="7"/>
      <c r="I85" s="4"/>
      <c r="J85" s="4"/>
      <c r="K85" s="8"/>
      <c r="L85" s="4"/>
    </row>
    <row r="86" spans="1:12" x14ac:dyDescent="0.25">
      <c r="A86" s="7"/>
      <c r="B86" s="4"/>
      <c r="C86" s="5"/>
      <c r="D86" s="8"/>
      <c r="E86" s="9" t="str">
        <f t="shared" si="2"/>
        <v/>
      </c>
      <c r="F86" s="4"/>
      <c r="H86" s="7"/>
      <c r="I86" s="4"/>
      <c r="J86" s="4"/>
      <c r="K86" s="8"/>
      <c r="L86" s="4"/>
    </row>
    <row r="87" spans="1:12" x14ac:dyDescent="0.25">
      <c r="A87" s="7"/>
      <c r="B87" s="4"/>
      <c r="C87" s="5"/>
      <c r="D87" s="8"/>
      <c r="E87" s="9" t="str">
        <f t="shared" si="2"/>
        <v/>
      </c>
      <c r="F87" s="4"/>
      <c r="H87" s="7"/>
      <c r="I87" s="4"/>
      <c r="J87" s="4"/>
      <c r="K87" s="8"/>
      <c r="L87" s="4"/>
    </row>
    <row r="88" spans="1:12" x14ac:dyDescent="0.25">
      <c r="A88" s="7"/>
      <c r="B88" s="4"/>
      <c r="C88" s="5"/>
      <c r="D88" s="8"/>
      <c r="E88" s="9" t="str">
        <f t="shared" si="2"/>
        <v/>
      </c>
      <c r="F88" s="4"/>
      <c r="H88" s="7"/>
      <c r="I88" s="4"/>
      <c r="J88" s="4"/>
      <c r="K88" s="8"/>
      <c r="L88" s="4"/>
    </row>
    <row r="89" spans="1:12" x14ac:dyDescent="0.25">
      <c r="A89" s="7"/>
      <c r="B89" s="4"/>
      <c r="C89" s="5"/>
      <c r="D89" s="8"/>
      <c r="E89" s="9" t="str">
        <f t="shared" si="2"/>
        <v/>
      </c>
      <c r="F89" s="4"/>
      <c r="H89" s="7"/>
      <c r="I89" s="4"/>
      <c r="J89" s="4"/>
      <c r="K89" s="8"/>
      <c r="L89" s="4"/>
    </row>
    <row r="90" spans="1:12" x14ac:dyDescent="0.25">
      <c r="A90" s="7"/>
      <c r="B90" s="4"/>
      <c r="C90" s="5"/>
      <c r="D90" s="8"/>
      <c r="E90" s="9" t="str">
        <f t="shared" si="2"/>
        <v/>
      </c>
      <c r="F90" s="4"/>
      <c r="H90" s="7"/>
      <c r="I90" s="4"/>
      <c r="J90" s="4"/>
      <c r="K90" s="8"/>
      <c r="L90" s="4"/>
    </row>
    <row r="91" spans="1:12" x14ac:dyDescent="0.25">
      <c r="A91" s="7"/>
      <c r="B91" s="4"/>
      <c r="C91" s="5"/>
      <c r="D91" s="8"/>
      <c r="E91" s="9" t="str">
        <f t="shared" si="2"/>
        <v/>
      </c>
      <c r="F91" s="4"/>
      <c r="H91" s="7"/>
      <c r="I91" s="4"/>
      <c r="J91" s="4"/>
      <c r="K91" s="8"/>
      <c r="L91" s="4"/>
    </row>
    <row r="92" spans="1:12" x14ac:dyDescent="0.25">
      <c r="A92" s="7"/>
      <c r="B92" s="4"/>
      <c r="C92" s="5"/>
      <c r="D92" s="8"/>
      <c r="E92" s="9" t="str">
        <f t="shared" si="2"/>
        <v/>
      </c>
      <c r="F92" s="4"/>
      <c r="H92" s="7"/>
      <c r="I92" s="4"/>
      <c r="J92" s="4"/>
      <c r="K92" s="8"/>
      <c r="L92" s="4"/>
    </row>
    <row r="93" spans="1:12" x14ac:dyDescent="0.25">
      <c r="A93" s="7"/>
      <c r="B93" s="4"/>
      <c r="C93" s="5"/>
      <c r="D93" s="8"/>
      <c r="E93" s="9" t="str">
        <f t="shared" si="2"/>
        <v/>
      </c>
      <c r="F93" s="4"/>
      <c r="H93" s="7"/>
      <c r="I93" s="4"/>
      <c r="J93" s="4"/>
      <c r="K93" s="8"/>
      <c r="L93" s="4"/>
    </row>
    <row r="94" spans="1:12" x14ac:dyDescent="0.25">
      <c r="A94" s="7"/>
      <c r="B94" s="4"/>
      <c r="C94" s="5"/>
      <c r="D94" s="8"/>
      <c r="E94" s="9" t="str">
        <f t="shared" si="2"/>
        <v/>
      </c>
      <c r="F94" s="4"/>
      <c r="H94" s="7"/>
      <c r="I94" s="4"/>
      <c r="J94" s="4"/>
      <c r="K94" s="8"/>
      <c r="L94" s="4"/>
    </row>
    <row r="95" spans="1:12" x14ac:dyDescent="0.25">
      <c r="A95" s="7"/>
      <c r="B95" s="4"/>
      <c r="C95" s="5"/>
      <c r="D95" s="8"/>
      <c r="E95" s="9" t="str">
        <f t="shared" si="2"/>
        <v/>
      </c>
      <c r="F95" s="4"/>
      <c r="H95" s="7"/>
      <c r="I95" s="4"/>
      <c r="J95" s="4"/>
      <c r="K95" s="8"/>
      <c r="L95" s="4"/>
    </row>
    <row r="96" spans="1:12" x14ac:dyDescent="0.25">
      <c r="A96" s="7"/>
      <c r="B96" s="4"/>
      <c r="C96" s="5"/>
      <c r="D96" s="8"/>
      <c r="E96" s="9" t="str">
        <f t="shared" si="2"/>
        <v/>
      </c>
      <c r="F96" s="4"/>
      <c r="H96" s="7"/>
      <c r="I96" s="4"/>
      <c r="J96" s="4"/>
      <c r="K96" s="8"/>
      <c r="L96" s="4"/>
    </row>
    <row r="97" spans="1:12" x14ac:dyDescent="0.25">
      <c r="A97" s="7"/>
      <c r="B97" s="4"/>
      <c r="C97" s="5"/>
      <c r="D97" s="8"/>
      <c r="E97" s="9" t="str">
        <f t="shared" si="2"/>
        <v/>
      </c>
      <c r="F97" s="4"/>
      <c r="H97" s="7"/>
      <c r="I97" s="4"/>
      <c r="J97" s="4"/>
      <c r="K97" s="8"/>
      <c r="L97" s="4"/>
    </row>
    <row r="98" spans="1:12" x14ac:dyDescent="0.25">
      <c r="A98" s="7"/>
      <c r="B98" s="4"/>
      <c r="C98" s="5"/>
      <c r="D98" s="8"/>
      <c r="E98" s="9" t="str">
        <f t="shared" si="2"/>
        <v/>
      </c>
      <c r="F98" s="4"/>
      <c r="H98" s="7"/>
      <c r="I98" s="4"/>
      <c r="J98" s="4"/>
      <c r="K98" s="8"/>
      <c r="L98" s="4"/>
    </row>
    <row r="99" spans="1:12" x14ac:dyDescent="0.25">
      <c r="A99" s="7"/>
      <c r="B99" s="4"/>
      <c r="C99" s="5"/>
      <c r="D99" s="8"/>
      <c r="E99" s="9" t="str">
        <f t="shared" si="2"/>
        <v/>
      </c>
      <c r="F99" s="4"/>
      <c r="H99" s="7"/>
      <c r="I99" s="4"/>
      <c r="J99" s="4"/>
      <c r="K99" s="8"/>
      <c r="L99" s="4"/>
    </row>
    <row r="100" spans="1:12" x14ac:dyDescent="0.25">
      <c r="A100" s="7"/>
      <c r="B100" s="4"/>
      <c r="C100" s="5"/>
      <c r="D100" s="8"/>
      <c r="E100" s="9" t="str">
        <f t="shared" ref="E100:E131" si="3">IF(OR($B100="",$C100=""),"",$C100*$D100)</f>
        <v/>
      </c>
      <c r="F100" s="4"/>
      <c r="H100" s="7"/>
      <c r="I100" s="4"/>
      <c r="J100" s="4"/>
      <c r="K100" s="8"/>
      <c r="L100" s="4"/>
    </row>
    <row r="101" spans="1:12" x14ac:dyDescent="0.25">
      <c r="A101" s="7"/>
      <c r="B101" s="4"/>
      <c r="C101" s="5"/>
      <c r="D101" s="8"/>
      <c r="E101" s="9" t="str">
        <f t="shared" si="3"/>
        <v/>
      </c>
      <c r="F101" s="4"/>
      <c r="H101" s="7"/>
      <c r="I101" s="4"/>
      <c r="J101" s="4"/>
      <c r="K101" s="8"/>
      <c r="L101" s="4"/>
    </row>
    <row r="102" spans="1:12" x14ac:dyDescent="0.25">
      <c r="A102" s="7"/>
      <c r="B102" s="4"/>
      <c r="C102" s="5"/>
      <c r="D102" s="8"/>
      <c r="E102" s="9" t="str">
        <f t="shared" si="3"/>
        <v/>
      </c>
      <c r="F102" s="4"/>
      <c r="H102" s="7"/>
      <c r="I102" s="4"/>
      <c r="J102" s="4"/>
      <c r="K102" s="8"/>
      <c r="L102" s="4"/>
    </row>
    <row r="103" spans="1:12" x14ac:dyDescent="0.25">
      <c r="A103" s="7"/>
      <c r="B103" s="4"/>
      <c r="C103" s="5"/>
      <c r="D103" s="8"/>
      <c r="E103" s="9" t="str">
        <f t="shared" si="3"/>
        <v/>
      </c>
      <c r="F103" s="4"/>
      <c r="H103" s="7"/>
      <c r="I103" s="4"/>
      <c r="J103" s="4"/>
      <c r="K103" s="8"/>
      <c r="L103" s="4"/>
    </row>
    <row r="104" spans="1:12" x14ac:dyDescent="0.25">
      <c r="A104" s="7"/>
      <c r="B104" s="4"/>
      <c r="C104" s="5"/>
      <c r="D104" s="8"/>
      <c r="E104" s="9" t="str">
        <f t="shared" si="3"/>
        <v/>
      </c>
      <c r="F104" s="4"/>
      <c r="H104" s="7"/>
      <c r="I104" s="4"/>
      <c r="J104" s="4"/>
      <c r="K104" s="8"/>
      <c r="L104" s="4"/>
    </row>
    <row r="105" spans="1:12" x14ac:dyDescent="0.25">
      <c r="A105" s="7"/>
      <c r="B105" s="4"/>
      <c r="C105" s="5"/>
      <c r="D105" s="8"/>
      <c r="E105" s="9" t="str">
        <f t="shared" si="3"/>
        <v/>
      </c>
      <c r="F105" s="4"/>
      <c r="H105" s="7"/>
      <c r="I105" s="4"/>
      <c r="J105" s="4"/>
      <c r="K105" s="8"/>
      <c r="L105" s="4"/>
    </row>
    <row r="106" spans="1:12" x14ac:dyDescent="0.25">
      <c r="A106" s="7"/>
      <c r="B106" s="4"/>
      <c r="C106" s="5"/>
      <c r="D106" s="8"/>
      <c r="E106" s="9" t="str">
        <f t="shared" si="3"/>
        <v/>
      </c>
      <c r="F106" s="4"/>
      <c r="H106" s="7"/>
      <c r="I106" s="4"/>
      <c r="J106" s="4"/>
      <c r="K106" s="8"/>
      <c r="L106" s="4"/>
    </row>
    <row r="107" spans="1:12" x14ac:dyDescent="0.25">
      <c r="A107" s="7"/>
      <c r="B107" s="4"/>
      <c r="C107" s="5"/>
      <c r="D107" s="8"/>
      <c r="E107" s="9" t="str">
        <f t="shared" si="3"/>
        <v/>
      </c>
      <c r="F107" s="4"/>
      <c r="H107" s="7"/>
      <c r="I107" s="4"/>
      <c r="J107" s="4"/>
      <c r="K107" s="8"/>
      <c r="L107" s="4"/>
    </row>
    <row r="108" spans="1:12" x14ac:dyDescent="0.25">
      <c r="A108" s="7"/>
      <c r="B108" s="4"/>
      <c r="C108" s="5"/>
      <c r="D108" s="8"/>
      <c r="E108" s="9" t="str">
        <f t="shared" si="3"/>
        <v/>
      </c>
      <c r="F108" s="4"/>
      <c r="H108" s="7"/>
      <c r="I108" s="4"/>
      <c r="J108" s="4"/>
      <c r="K108" s="8"/>
      <c r="L108" s="4"/>
    </row>
    <row r="109" spans="1:12" x14ac:dyDescent="0.25">
      <c r="A109" s="7"/>
      <c r="B109" s="4"/>
      <c r="C109" s="5"/>
      <c r="D109" s="8"/>
      <c r="E109" s="9" t="str">
        <f t="shared" si="3"/>
        <v/>
      </c>
      <c r="F109" s="4"/>
      <c r="H109" s="7"/>
      <c r="I109" s="4"/>
      <c r="J109" s="4"/>
      <c r="K109" s="8"/>
      <c r="L109" s="4"/>
    </row>
    <row r="110" spans="1:12" x14ac:dyDescent="0.25">
      <c r="A110" s="7"/>
      <c r="B110" s="4"/>
      <c r="C110" s="5"/>
      <c r="D110" s="8"/>
      <c r="E110" s="9" t="str">
        <f t="shared" si="3"/>
        <v/>
      </c>
      <c r="F110" s="4"/>
      <c r="H110" s="7"/>
      <c r="I110" s="4"/>
      <c r="J110" s="4"/>
      <c r="K110" s="8"/>
      <c r="L110" s="4"/>
    </row>
    <row r="111" spans="1:12" x14ac:dyDescent="0.25">
      <c r="A111" s="7"/>
      <c r="B111" s="4"/>
      <c r="C111" s="5"/>
      <c r="D111" s="8"/>
      <c r="E111" s="9" t="str">
        <f t="shared" si="3"/>
        <v/>
      </c>
      <c r="F111" s="4"/>
      <c r="H111" s="7"/>
      <c r="I111" s="4"/>
      <c r="J111" s="4"/>
      <c r="K111" s="8"/>
      <c r="L111" s="4"/>
    </row>
    <row r="112" spans="1:12" x14ac:dyDescent="0.25">
      <c r="A112" s="7"/>
      <c r="B112" s="4"/>
      <c r="C112" s="5"/>
      <c r="D112" s="8"/>
      <c r="E112" s="9" t="str">
        <f t="shared" si="3"/>
        <v/>
      </c>
      <c r="F112" s="4"/>
      <c r="H112" s="7"/>
      <c r="I112" s="4"/>
      <c r="J112" s="4"/>
      <c r="K112" s="8"/>
      <c r="L112" s="4"/>
    </row>
    <row r="113" spans="1:12" x14ac:dyDescent="0.25">
      <c r="A113" s="7"/>
      <c r="B113" s="4"/>
      <c r="C113" s="5"/>
      <c r="D113" s="8"/>
      <c r="E113" s="9" t="str">
        <f t="shared" si="3"/>
        <v/>
      </c>
      <c r="F113" s="4"/>
      <c r="H113" s="7"/>
      <c r="I113" s="4"/>
      <c r="J113" s="4"/>
      <c r="K113" s="8"/>
      <c r="L113" s="4"/>
    </row>
    <row r="114" spans="1:12" x14ac:dyDescent="0.25">
      <c r="A114" s="7"/>
      <c r="B114" s="4"/>
      <c r="C114" s="5"/>
      <c r="D114" s="8"/>
      <c r="E114" s="9" t="str">
        <f t="shared" si="3"/>
        <v/>
      </c>
      <c r="F114" s="4"/>
      <c r="H114" s="7"/>
      <c r="I114" s="4"/>
      <c r="J114" s="4"/>
      <c r="K114" s="8"/>
      <c r="L114" s="4"/>
    </row>
    <row r="115" spans="1:12" x14ac:dyDescent="0.25">
      <c r="A115" s="7"/>
      <c r="B115" s="4"/>
      <c r="C115" s="5"/>
      <c r="D115" s="8"/>
      <c r="E115" s="9" t="str">
        <f t="shared" si="3"/>
        <v/>
      </c>
      <c r="F115" s="4"/>
      <c r="H115" s="7"/>
      <c r="I115" s="4"/>
      <c r="J115" s="4"/>
      <c r="K115" s="8"/>
      <c r="L115" s="4"/>
    </row>
    <row r="116" spans="1:12" x14ac:dyDescent="0.25">
      <c r="A116" s="7"/>
      <c r="B116" s="4"/>
      <c r="C116" s="5"/>
      <c r="D116" s="8"/>
      <c r="E116" s="9" t="str">
        <f t="shared" si="3"/>
        <v/>
      </c>
      <c r="F116" s="4"/>
      <c r="H116" s="7"/>
      <c r="I116" s="4"/>
      <c r="J116" s="4"/>
      <c r="K116" s="8"/>
      <c r="L116" s="4"/>
    </row>
    <row r="117" spans="1:12" x14ac:dyDescent="0.25">
      <c r="A117" s="7"/>
      <c r="B117" s="4"/>
      <c r="C117" s="5"/>
      <c r="D117" s="8"/>
      <c r="E117" s="9" t="str">
        <f t="shared" si="3"/>
        <v/>
      </c>
      <c r="F117" s="4"/>
      <c r="H117" s="7"/>
      <c r="I117" s="4"/>
      <c r="J117" s="4"/>
      <c r="K117" s="8"/>
      <c r="L117" s="4"/>
    </row>
    <row r="118" spans="1:12" x14ac:dyDescent="0.25">
      <c r="A118" s="7"/>
      <c r="B118" s="4"/>
      <c r="C118" s="5"/>
      <c r="D118" s="8"/>
      <c r="E118" s="9" t="str">
        <f t="shared" si="3"/>
        <v/>
      </c>
      <c r="F118" s="4"/>
      <c r="H118" s="7"/>
      <c r="I118" s="4"/>
      <c r="J118" s="4"/>
      <c r="K118" s="8"/>
      <c r="L118" s="4"/>
    </row>
    <row r="119" spans="1:12" x14ac:dyDescent="0.25">
      <c r="A119" s="7"/>
      <c r="B119" s="4"/>
      <c r="C119" s="5"/>
      <c r="D119" s="8"/>
      <c r="E119" s="9" t="str">
        <f t="shared" si="3"/>
        <v/>
      </c>
      <c r="F119" s="4"/>
      <c r="H119" s="7"/>
      <c r="I119" s="4"/>
      <c r="J119" s="4"/>
      <c r="K119" s="8"/>
      <c r="L119" s="4"/>
    </row>
    <row r="120" spans="1:12" x14ac:dyDescent="0.25">
      <c r="A120" s="7"/>
      <c r="B120" s="4"/>
      <c r="C120" s="5"/>
      <c r="D120" s="8"/>
      <c r="E120" s="9" t="str">
        <f t="shared" si="3"/>
        <v/>
      </c>
      <c r="F120" s="4"/>
      <c r="H120" s="7"/>
      <c r="I120" s="4"/>
      <c r="J120" s="4"/>
      <c r="K120" s="8"/>
      <c r="L120" s="4"/>
    </row>
    <row r="121" spans="1:12" x14ac:dyDescent="0.25">
      <c r="A121" s="7"/>
      <c r="B121" s="4"/>
      <c r="C121" s="5"/>
      <c r="D121" s="8"/>
      <c r="E121" s="9" t="str">
        <f t="shared" si="3"/>
        <v/>
      </c>
      <c r="F121" s="4"/>
      <c r="H121" s="7"/>
      <c r="I121" s="4"/>
      <c r="J121" s="4"/>
      <c r="K121" s="8"/>
      <c r="L121" s="4"/>
    </row>
    <row r="122" spans="1:12" x14ac:dyDescent="0.25">
      <c r="A122" s="7"/>
      <c r="B122" s="4"/>
      <c r="C122" s="5"/>
      <c r="D122" s="8"/>
      <c r="E122" s="9" t="str">
        <f t="shared" si="3"/>
        <v/>
      </c>
      <c r="F122" s="4"/>
      <c r="H122" s="7"/>
      <c r="I122" s="4"/>
      <c r="J122" s="4"/>
      <c r="K122" s="8"/>
      <c r="L122" s="4"/>
    </row>
    <row r="123" spans="1:12" x14ac:dyDescent="0.25">
      <c r="A123" s="7"/>
      <c r="B123" s="4"/>
      <c r="C123" s="5"/>
      <c r="D123" s="8"/>
      <c r="E123" s="9" t="str">
        <f t="shared" si="3"/>
        <v/>
      </c>
      <c r="F123" s="4"/>
      <c r="H123" s="7"/>
      <c r="I123" s="4"/>
      <c r="J123" s="4"/>
      <c r="K123" s="8"/>
      <c r="L123" s="4"/>
    </row>
    <row r="124" spans="1:12" x14ac:dyDescent="0.25">
      <c r="A124" s="7"/>
      <c r="B124" s="4"/>
      <c r="C124" s="5"/>
      <c r="D124" s="8"/>
      <c r="E124" s="9" t="str">
        <f t="shared" si="3"/>
        <v/>
      </c>
      <c r="F124" s="4"/>
      <c r="H124" s="7"/>
      <c r="I124" s="4"/>
      <c r="J124" s="4"/>
      <c r="K124" s="8"/>
      <c r="L124" s="4"/>
    </row>
    <row r="125" spans="1:12" x14ac:dyDescent="0.25">
      <c r="A125" s="7"/>
      <c r="B125" s="4"/>
      <c r="C125" s="5"/>
      <c r="D125" s="8"/>
      <c r="E125" s="9" t="str">
        <f t="shared" si="3"/>
        <v/>
      </c>
      <c r="F125" s="4"/>
      <c r="H125" s="7"/>
      <c r="I125" s="4"/>
      <c r="J125" s="4"/>
      <c r="K125" s="8"/>
      <c r="L125" s="4"/>
    </row>
    <row r="126" spans="1:12" x14ac:dyDescent="0.25">
      <c r="A126" s="7"/>
      <c r="B126" s="4"/>
      <c r="C126" s="5"/>
      <c r="D126" s="8"/>
      <c r="E126" s="9" t="str">
        <f t="shared" si="3"/>
        <v/>
      </c>
      <c r="F126" s="4"/>
      <c r="H126" s="7"/>
      <c r="I126" s="4"/>
      <c r="J126" s="4"/>
      <c r="K126" s="8"/>
      <c r="L126" s="4"/>
    </row>
    <row r="127" spans="1:12" x14ac:dyDescent="0.25">
      <c r="A127" s="7"/>
      <c r="B127" s="4"/>
      <c r="C127" s="5"/>
      <c r="D127" s="8"/>
      <c r="E127" s="9" t="str">
        <f t="shared" si="3"/>
        <v/>
      </c>
      <c r="F127" s="4"/>
      <c r="H127" s="7"/>
      <c r="I127" s="4"/>
      <c r="J127" s="4"/>
      <c r="K127" s="8"/>
      <c r="L127" s="4"/>
    </row>
    <row r="128" spans="1:12" x14ac:dyDescent="0.25">
      <c r="A128" s="7"/>
      <c r="B128" s="4"/>
      <c r="C128" s="5"/>
      <c r="D128" s="8"/>
      <c r="E128" s="9" t="str">
        <f t="shared" si="3"/>
        <v/>
      </c>
      <c r="F128" s="4"/>
      <c r="H128" s="7"/>
      <c r="I128" s="4"/>
      <c r="J128" s="4"/>
      <c r="K128" s="8"/>
      <c r="L128" s="4"/>
    </row>
    <row r="129" spans="1:12" x14ac:dyDescent="0.25">
      <c r="A129" s="7"/>
      <c r="B129" s="4"/>
      <c r="C129" s="5"/>
      <c r="D129" s="8"/>
      <c r="E129" s="9" t="str">
        <f t="shared" si="3"/>
        <v/>
      </c>
      <c r="F129" s="4"/>
      <c r="H129" s="7"/>
      <c r="I129" s="4"/>
      <c r="J129" s="4"/>
      <c r="K129" s="8"/>
      <c r="L129" s="4"/>
    </row>
    <row r="130" spans="1:12" x14ac:dyDescent="0.25">
      <c r="A130" s="7"/>
      <c r="B130" s="4"/>
      <c r="C130" s="5"/>
      <c r="D130" s="8"/>
      <c r="E130" s="9" t="str">
        <f t="shared" si="3"/>
        <v/>
      </c>
      <c r="F130" s="4"/>
      <c r="H130" s="7"/>
      <c r="I130" s="4"/>
      <c r="J130" s="4"/>
      <c r="K130" s="8"/>
      <c r="L130" s="4"/>
    </row>
    <row r="131" spans="1:12" x14ac:dyDescent="0.25">
      <c r="A131" s="7"/>
      <c r="B131" s="4"/>
      <c r="C131" s="5"/>
      <c r="D131" s="8"/>
      <c r="E131" s="9" t="str">
        <f t="shared" si="3"/>
        <v/>
      </c>
      <c r="F131" s="4"/>
      <c r="H131" s="7"/>
      <c r="I131" s="4"/>
      <c r="J131" s="4"/>
      <c r="K131" s="8"/>
      <c r="L131" s="4"/>
    </row>
    <row r="132" spans="1:12" x14ac:dyDescent="0.25">
      <c r="A132" s="7"/>
      <c r="B132" s="4"/>
      <c r="C132" s="5"/>
      <c r="D132" s="8"/>
      <c r="E132" s="9" t="str">
        <f t="shared" ref="E132:E163" si="4">IF(OR($B132="",$C132=""),"",$C132*$D132)</f>
        <v/>
      </c>
      <c r="F132" s="4"/>
      <c r="H132" s="7"/>
      <c r="I132" s="4"/>
      <c r="J132" s="4"/>
      <c r="K132" s="8"/>
      <c r="L132" s="4"/>
    </row>
    <row r="133" spans="1:12" x14ac:dyDescent="0.25">
      <c r="A133" s="7"/>
      <c r="B133" s="4"/>
      <c r="C133" s="5"/>
      <c r="D133" s="8"/>
      <c r="E133" s="9" t="str">
        <f t="shared" si="4"/>
        <v/>
      </c>
      <c r="F133" s="4"/>
      <c r="H133" s="7"/>
      <c r="I133" s="4"/>
      <c r="J133" s="4"/>
      <c r="K133" s="8"/>
      <c r="L133" s="4"/>
    </row>
    <row r="134" spans="1:12" x14ac:dyDescent="0.25">
      <c r="A134" s="7"/>
      <c r="B134" s="4"/>
      <c r="C134" s="5"/>
      <c r="D134" s="8"/>
      <c r="E134" s="9" t="str">
        <f t="shared" si="4"/>
        <v/>
      </c>
      <c r="F134" s="4"/>
      <c r="H134" s="7"/>
      <c r="I134" s="4"/>
      <c r="J134" s="4"/>
      <c r="K134" s="8"/>
      <c r="L134" s="4"/>
    </row>
    <row r="135" spans="1:12" x14ac:dyDescent="0.25">
      <c r="A135" s="7"/>
      <c r="B135" s="4"/>
      <c r="C135" s="5"/>
      <c r="D135" s="8"/>
      <c r="E135" s="9" t="str">
        <f t="shared" si="4"/>
        <v/>
      </c>
      <c r="F135" s="4"/>
      <c r="H135" s="7"/>
      <c r="I135" s="4"/>
      <c r="J135" s="4"/>
      <c r="K135" s="8"/>
      <c r="L135" s="4"/>
    </row>
    <row r="136" spans="1:12" x14ac:dyDescent="0.25">
      <c r="A136" s="7"/>
      <c r="B136" s="4"/>
      <c r="C136" s="5"/>
      <c r="D136" s="8"/>
      <c r="E136" s="9" t="str">
        <f t="shared" si="4"/>
        <v/>
      </c>
      <c r="F136" s="4"/>
      <c r="H136" s="7"/>
      <c r="I136" s="4"/>
      <c r="J136" s="4"/>
      <c r="K136" s="8"/>
      <c r="L136" s="4"/>
    </row>
    <row r="137" spans="1:12" x14ac:dyDescent="0.25">
      <c r="A137" s="7"/>
      <c r="B137" s="4"/>
      <c r="C137" s="5"/>
      <c r="D137" s="8"/>
      <c r="E137" s="9" t="str">
        <f t="shared" si="4"/>
        <v/>
      </c>
      <c r="F137" s="4"/>
      <c r="H137" s="7"/>
      <c r="I137" s="4"/>
      <c r="J137" s="4"/>
      <c r="K137" s="8"/>
      <c r="L137" s="4"/>
    </row>
    <row r="138" spans="1:12" x14ac:dyDescent="0.25">
      <c r="A138" s="7"/>
      <c r="B138" s="4"/>
      <c r="C138" s="5"/>
      <c r="D138" s="8"/>
      <c r="E138" s="9" t="str">
        <f t="shared" si="4"/>
        <v/>
      </c>
      <c r="F138" s="4"/>
      <c r="H138" s="7"/>
      <c r="I138" s="4"/>
      <c r="J138" s="4"/>
      <c r="K138" s="8"/>
      <c r="L138" s="4"/>
    </row>
    <row r="139" spans="1:12" x14ac:dyDescent="0.25">
      <c r="A139" s="7"/>
      <c r="B139" s="4"/>
      <c r="C139" s="5"/>
      <c r="D139" s="8"/>
      <c r="E139" s="9" t="str">
        <f t="shared" si="4"/>
        <v/>
      </c>
      <c r="F139" s="4"/>
      <c r="H139" s="7"/>
      <c r="I139" s="4"/>
      <c r="J139" s="4"/>
      <c r="K139" s="8"/>
      <c r="L139" s="4"/>
    </row>
    <row r="140" spans="1:12" x14ac:dyDescent="0.25">
      <c r="A140" s="7"/>
      <c r="B140" s="4"/>
      <c r="C140" s="5"/>
      <c r="D140" s="8"/>
      <c r="E140" s="9" t="str">
        <f t="shared" si="4"/>
        <v/>
      </c>
      <c r="F140" s="4"/>
      <c r="H140" s="7"/>
      <c r="I140" s="4"/>
      <c r="J140" s="4"/>
      <c r="K140" s="8"/>
      <c r="L140" s="4"/>
    </row>
    <row r="141" spans="1:12" x14ac:dyDescent="0.25">
      <c r="A141" s="7"/>
      <c r="B141" s="4"/>
      <c r="C141" s="5"/>
      <c r="D141" s="8"/>
      <c r="E141" s="9" t="str">
        <f t="shared" si="4"/>
        <v/>
      </c>
      <c r="F141" s="4"/>
      <c r="H141" s="7"/>
      <c r="I141" s="4"/>
      <c r="J141" s="4"/>
      <c r="K141" s="8"/>
      <c r="L141" s="4"/>
    </row>
    <row r="142" spans="1:12" x14ac:dyDescent="0.25">
      <c r="A142" s="7"/>
      <c r="B142" s="4"/>
      <c r="C142" s="5"/>
      <c r="D142" s="8"/>
      <c r="E142" s="9" t="str">
        <f t="shared" si="4"/>
        <v/>
      </c>
      <c r="F142" s="4"/>
      <c r="H142" s="7"/>
      <c r="I142" s="4"/>
      <c r="J142" s="4"/>
      <c r="K142" s="8"/>
      <c r="L142" s="4"/>
    </row>
    <row r="143" spans="1:12" x14ac:dyDescent="0.25">
      <c r="A143" s="7"/>
      <c r="B143" s="4"/>
      <c r="C143" s="5"/>
      <c r="D143" s="8"/>
      <c r="E143" s="9" t="str">
        <f t="shared" si="4"/>
        <v/>
      </c>
      <c r="F143" s="4"/>
      <c r="H143" s="7"/>
      <c r="I143" s="4"/>
      <c r="J143" s="4"/>
      <c r="K143" s="8"/>
      <c r="L143" s="4"/>
    </row>
    <row r="144" spans="1:12" x14ac:dyDescent="0.25">
      <c r="A144" s="7"/>
      <c r="B144" s="4"/>
      <c r="C144" s="5"/>
      <c r="D144" s="8"/>
      <c r="E144" s="9" t="str">
        <f t="shared" si="4"/>
        <v/>
      </c>
      <c r="F144" s="4"/>
      <c r="H144" s="7"/>
      <c r="I144" s="4"/>
      <c r="J144" s="4"/>
      <c r="K144" s="8"/>
      <c r="L144" s="4"/>
    </row>
    <row r="145" spans="1:12" x14ac:dyDescent="0.25">
      <c r="A145" s="7"/>
      <c r="B145" s="4"/>
      <c r="C145" s="5"/>
      <c r="D145" s="8"/>
      <c r="E145" s="9" t="str">
        <f t="shared" si="4"/>
        <v/>
      </c>
      <c r="F145" s="4"/>
      <c r="H145" s="7"/>
      <c r="I145" s="4"/>
      <c r="J145" s="4"/>
      <c r="K145" s="8"/>
      <c r="L145" s="4"/>
    </row>
    <row r="146" spans="1:12" x14ac:dyDescent="0.25">
      <c r="A146" s="7"/>
      <c r="B146" s="4"/>
      <c r="C146" s="5"/>
      <c r="D146" s="8"/>
      <c r="E146" s="9" t="str">
        <f t="shared" si="4"/>
        <v/>
      </c>
      <c r="F146" s="4"/>
      <c r="H146" s="7"/>
      <c r="I146" s="4"/>
      <c r="J146" s="4"/>
      <c r="K146" s="8"/>
      <c r="L146" s="4"/>
    </row>
    <row r="147" spans="1:12" x14ac:dyDescent="0.25">
      <c r="A147" s="7"/>
      <c r="B147" s="4"/>
      <c r="C147" s="5"/>
      <c r="D147" s="8"/>
      <c r="E147" s="9" t="str">
        <f t="shared" si="4"/>
        <v/>
      </c>
      <c r="F147" s="4"/>
      <c r="H147" s="7"/>
      <c r="I147" s="4"/>
      <c r="J147" s="4"/>
      <c r="K147" s="8"/>
      <c r="L147" s="4"/>
    </row>
    <row r="148" spans="1:12" x14ac:dyDescent="0.25">
      <c r="A148" s="7"/>
      <c r="B148" s="4"/>
      <c r="C148" s="5"/>
      <c r="D148" s="8"/>
      <c r="E148" s="9" t="str">
        <f t="shared" si="4"/>
        <v/>
      </c>
      <c r="F148" s="4"/>
      <c r="H148" s="7"/>
      <c r="I148" s="4"/>
      <c r="J148" s="4"/>
      <c r="K148" s="8"/>
      <c r="L148" s="4"/>
    </row>
    <row r="149" spans="1:12" x14ac:dyDescent="0.25">
      <c r="A149" s="7"/>
      <c r="B149" s="4"/>
      <c r="C149" s="5"/>
      <c r="D149" s="8"/>
      <c r="E149" s="9" t="str">
        <f t="shared" si="4"/>
        <v/>
      </c>
      <c r="F149" s="4"/>
      <c r="H149" s="7"/>
      <c r="I149" s="4"/>
      <c r="J149" s="4"/>
      <c r="K149" s="8"/>
      <c r="L149" s="4"/>
    </row>
    <row r="150" spans="1:12" x14ac:dyDescent="0.25">
      <c r="A150" s="7"/>
      <c r="B150" s="4"/>
      <c r="C150" s="5"/>
      <c r="D150" s="8"/>
      <c r="E150" s="9" t="str">
        <f t="shared" si="4"/>
        <v/>
      </c>
      <c r="F150" s="4"/>
      <c r="H150" s="7"/>
      <c r="I150" s="4"/>
      <c r="J150" s="4"/>
      <c r="K150" s="8"/>
      <c r="L150" s="4"/>
    </row>
    <row r="151" spans="1:12" x14ac:dyDescent="0.25">
      <c r="A151" s="7"/>
      <c r="B151" s="4"/>
      <c r="C151" s="5"/>
      <c r="D151" s="8"/>
      <c r="E151" s="9" t="str">
        <f t="shared" si="4"/>
        <v/>
      </c>
      <c r="F151" s="4"/>
      <c r="H151" s="7"/>
      <c r="I151" s="4"/>
      <c r="J151" s="4"/>
      <c r="K151" s="8"/>
      <c r="L151" s="4"/>
    </row>
    <row r="152" spans="1:12" x14ac:dyDescent="0.25">
      <c r="A152" s="7"/>
      <c r="B152" s="4"/>
      <c r="C152" s="5"/>
      <c r="D152" s="8"/>
      <c r="E152" s="9" t="str">
        <f t="shared" si="4"/>
        <v/>
      </c>
      <c r="F152" s="4"/>
      <c r="H152" s="7"/>
      <c r="I152" s="4"/>
      <c r="J152" s="4"/>
      <c r="K152" s="8"/>
      <c r="L152" s="4"/>
    </row>
    <row r="153" spans="1:12" x14ac:dyDescent="0.25">
      <c r="A153" s="7"/>
      <c r="B153" s="4"/>
      <c r="C153" s="5"/>
      <c r="D153" s="8"/>
      <c r="E153" s="9" t="str">
        <f t="shared" si="4"/>
        <v/>
      </c>
      <c r="F153" s="4"/>
      <c r="H153" s="7"/>
      <c r="I153" s="4"/>
      <c r="J153" s="4"/>
      <c r="K153" s="8"/>
      <c r="L153" s="4"/>
    </row>
    <row r="154" spans="1:12" x14ac:dyDescent="0.25">
      <c r="A154" s="7"/>
      <c r="B154" s="4"/>
      <c r="C154" s="5"/>
      <c r="D154" s="8"/>
      <c r="E154" s="9" t="str">
        <f t="shared" si="4"/>
        <v/>
      </c>
      <c r="F154" s="4"/>
    </row>
    <row r="155" spans="1:12" x14ac:dyDescent="0.25">
      <c r="A155" s="7"/>
      <c r="B155" s="4"/>
      <c r="C155" s="5"/>
      <c r="D155" s="8"/>
      <c r="E155" s="9" t="str">
        <f t="shared" si="4"/>
        <v/>
      </c>
      <c r="F155" s="4"/>
    </row>
    <row r="156" spans="1:12" x14ac:dyDescent="0.25">
      <c r="A156" s="7"/>
      <c r="B156" s="4"/>
      <c r="C156" s="5"/>
      <c r="D156" s="8"/>
      <c r="E156" s="9" t="str">
        <f t="shared" si="4"/>
        <v/>
      </c>
      <c r="F156" s="4"/>
    </row>
    <row r="157" spans="1:12" x14ac:dyDescent="0.25">
      <c r="A157" s="7"/>
      <c r="B157" s="4"/>
      <c r="C157" s="5"/>
      <c r="D157" s="8"/>
      <c r="E157" s="9" t="str">
        <f t="shared" si="4"/>
        <v/>
      </c>
      <c r="F157" s="4"/>
    </row>
    <row r="158" spans="1:12" x14ac:dyDescent="0.25">
      <c r="A158" s="7"/>
      <c r="B158" s="4"/>
      <c r="C158" s="5"/>
      <c r="D158" s="8"/>
      <c r="E158" s="9" t="str">
        <f t="shared" si="4"/>
        <v/>
      </c>
      <c r="F158" s="4"/>
    </row>
    <row r="159" spans="1:12" x14ac:dyDescent="0.25">
      <c r="A159" s="7"/>
      <c r="B159" s="4"/>
      <c r="C159" s="5"/>
      <c r="D159" s="8"/>
      <c r="E159" s="9" t="str">
        <f t="shared" si="4"/>
        <v/>
      </c>
      <c r="F159" s="4"/>
    </row>
    <row r="160" spans="1:12" x14ac:dyDescent="0.25">
      <c r="A160" s="7"/>
      <c r="B160" s="4"/>
      <c r="C160" s="5"/>
      <c r="D160" s="8"/>
      <c r="E160" s="9" t="str">
        <f t="shared" si="4"/>
        <v/>
      </c>
      <c r="F160" s="4"/>
    </row>
    <row r="161" spans="1:6" x14ac:dyDescent="0.25">
      <c r="A161" s="7"/>
      <c r="B161" s="4"/>
      <c r="C161" s="5"/>
      <c r="D161" s="8"/>
      <c r="E161" s="9" t="str">
        <f t="shared" si="4"/>
        <v/>
      </c>
      <c r="F161" s="4"/>
    </row>
    <row r="162" spans="1:6" x14ac:dyDescent="0.25">
      <c r="A162" s="7"/>
      <c r="B162" s="4"/>
      <c r="C162" s="5"/>
      <c r="D162" s="8"/>
      <c r="E162" s="9" t="str">
        <f t="shared" si="4"/>
        <v/>
      </c>
      <c r="F162" s="4"/>
    </row>
    <row r="163" spans="1:6" x14ac:dyDescent="0.25">
      <c r="A163" s="7"/>
      <c r="B163" s="4"/>
      <c r="C163" s="5"/>
      <c r="D163" s="8"/>
      <c r="E163" s="9" t="str">
        <f t="shared" si="4"/>
        <v/>
      </c>
      <c r="F163" s="4"/>
    </row>
    <row r="164" spans="1:6" x14ac:dyDescent="0.25">
      <c r="A164" s="7"/>
      <c r="B164" s="4"/>
      <c r="C164" s="5"/>
      <c r="D164" s="8"/>
      <c r="E164" s="9" t="str">
        <f t="shared" ref="E164:E195" si="5">IF(OR($B164="",$C164=""),"",$C164*$D164)</f>
        <v/>
      </c>
      <c r="F164" s="4"/>
    </row>
    <row r="165" spans="1:6" x14ac:dyDescent="0.25">
      <c r="A165" s="7"/>
      <c r="B165" s="4"/>
      <c r="C165" s="5"/>
      <c r="D165" s="8"/>
      <c r="E165" s="9" t="str">
        <f t="shared" si="5"/>
        <v/>
      </c>
      <c r="F165" s="4"/>
    </row>
    <row r="166" spans="1:6" x14ac:dyDescent="0.25">
      <c r="A166" s="7"/>
      <c r="B166" s="4"/>
      <c r="C166" s="5"/>
      <c r="D166" s="8"/>
      <c r="E166" s="9" t="str">
        <f t="shared" si="5"/>
        <v/>
      </c>
      <c r="F166" s="4"/>
    </row>
    <row r="167" spans="1:6" x14ac:dyDescent="0.25">
      <c r="A167" s="7"/>
      <c r="B167" s="4"/>
      <c r="C167" s="5"/>
      <c r="D167" s="8"/>
      <c r="E167" s="9" t="str">
        <f t="shared" si="5"/>
        <v/>
      </c>
      <c r="F167" s="4"/>
    </row>
    <row r="168" spans="1:6" x14ac:dyDescent="0.25">
      <c r="A168" s="7"/>
      <c r="B168" s="4"/>
      <c r="C168" s="5"/>
      <c r="D168" s="8"/>
      <c r="E168" s="9" t="str">
        <f t="shared" si="5"/>
        <v/>
      </c>
      <c r="F168" s="4"/>
    </row>
    <row r="169" spans="1:6" x14ac:dyDescent="0.25">
      <c r="A169" s="7"/>
      <c r="B169" s="4"/>
      <c r="C169" s="5"/>
      <c r="D169" s="8"/>
      <c r="E169" s="9" t="str">
        <f t="shared" si="5"/>
        <v/>
      </c>
      <c r="F169" s="4"/>
    </row>
    <row r="170" spans="1:6" x14ac:dyDescent="0.25">
      <c r="A170" s="7"/>
      <c r="B170" s="4"/>
      <c r="C170" s="5"/>
      <c r="D170" s="8"/>
      <c r="E170" s="9" t="str">
        <f t="shared" si="5"/>
        <v/>
      </c>
      <c r="F170" s="4"/>
    </row>
    <row r="171" spans="1:6" x14ac:dyDescent="0.25">
      <c r="A171" s="7"/>
      <c r="B171" s="4"/>
      <c r="C171" s="5"/>
      <c r="D171" s="8"/>
      <c r="E171" s="9" t="str">
        <f t="shared" si="5"/>
        <v/>
      </c>
      <c r="F171" s="4"/>
    </row>
    <row r="172" spans="1:6" x14ac:dyDescent="0.25">
      <c r="A172" s="7"/>
      <c r="B172" s="4"/>
      <c r="C172" s="5"/>
      <c r="D172" s="8"/>
      <c r="E172" s="9" t="str">
        <f t="shared" si="5"/>
        <v/>
      </c>
      <c r="F172" s="4"/>
    </row>
    <row r="173" spans="1:6" x14ac:dyDescent="0.25">
      <c r="A173" s="7"/>
      <c r="B173" s="4"/>
      <c r="C173" s="5"/>
      <c r="D173" s="8"/>
      <c r="E173" s="9" t="str">
        <f t="shared" si="5"/>
        <v/>
      </c>
      <c r="F173" s="4"/>
    </row>
    <row r="174" spans="1:6" x14ac:dyDescent="0.25">
      <c r="A174" s="7"/>
      <c r="B174" s="4"/>
      <c r="C174" s="5"/>
      <c r="D174" s="8"/>
      <c r="E174" s="9" t="str">
        <f t="shared" si="5"/>
        <v/>
      </c>
      <c r="F174" s="4"/>
    </row>
    <row r="175" spans="1:6" x14ac:dyDescent="0.25">
      <c r="A175" s="7"/>
      <c r="B175" s="4"/>
      <c r="C175" s="5"/>
      <c r="D175" s="8"/>
      <c r="E175" s="9" t="str">
        <f t="shared" si="5"/>
        <v/>
      </c>
      <c r="F175" s="4"/>
    </row>
    <row r="176" spans="1:6" x14ac:dyDescent="0.25">
      <c r="A176" s="7"/>
      <c r="B176" s="4"/>
      <c r="C176" s="5"/>
      <c r="D176" s="8"/>
      <c r="E176" s="9" t="str">
        <f t="shared" si="5"/>
        <v/>
      </c>
      <c r="F176" s="4"/>
    </row>
    <row r="177" spans="1:6" x14ac:dyDescent="0.25">
      <c r="A177" s="7"/>
      <c r="B177" s="4"/>
      <c r="C177" s="5"/>
      <c r="D177" s="8"/>
      <c r="E177" s="9" t="str">
        <f t="shared" si="5"/>
        <v/>
      </c>
      <c r="F177" s="4"/>
    </row>
    <row r="178" spans="1:6" x14ac:dyDescent="0.25">
      <c r="A178" s="7"/>
      <c r="B178" s="4"/>
      <c r="C178" s="5"/>
      <c r="D178" s="8"/>
      <c r="E178" s="9" t="str">
        <f t="shared" si="5"/>
        <v/>
      </c>
      <c r="F178" s="4"/>
    </row>
    <row r="179" spans="1:6" x14ac:dyDescent="0.25">
      <c r="A179" s="7"/>
      <c r="B179" s="4"/>
      <c r="C179" s="5"/>
      <c r="D179" s="8"/>
      <c r="E179" s="9" t="str">
        <f t="shared" si="5"/>
        <v/>
      </c>
      <c r="F179" s="4"/>
    </row>
    <row r="180" spans="1:6" x14ac:dyDescent="0.25">
      <c r="A180" s="7"/>
      <c r="B180" s="4"/>
      <c r="C180" s="5"/>
      <c r="D180" s="8"/>
      <c r="E180" s="9" t="str">
        <f t="shared" si="5"/>
        <v/>
      </c>
      <c r="F180" s="4"/>
    </row>
    <row r="181" spans="1:6" x14ac:dyDescent="0.25">
      <c r="A181" s="7"/>
      <c r="B181" s="4"/>
      <c r="C181" s="5"/>
      <c r="D181" s="8"/>
      <c r="E181" s="9" t="str">
        <f t="shared" si="5"/>
        <v/>
      </c>
      <c r="F181" s="4"/>
    </row>
    <row r="182" spans="1:6" x14ac:dyDescent="0.25">
      <c r="A182" s="7"/>
      <c r="B182" s="4"/>
      <c r="C182" s="5"/>
      <c r="D182" s="8"/>
      <c r="E182" s="9" t="str">
        <f t="shared" si="5"/>
        <v/>
      </c>
      <c r="F182" s="4"/>
    </row>
    <row r="183" spans="1:6" x14ac:dyDescent="0.25">
      <c r="A183" s="7"/>
      <c r="B183" s="4"/>
      <c r="C183" s="5"/>
      <c r="D183" s="8"/>
      <c r="E183" s="9" t="str">
        <f t="shared" si="5"/>
        <v/>
      </c>
      <c r="F183" s="4"/>
    </row>
    <row r="184" spans="1:6" x14ac:dyDescent="0.25">
      <c r="A184" s="7"/>
      <c r="B184" s="4"/>
      <c r="C184" s="5"/>
      <c r="D184" s="8"/>
      <c r="E184" s="9" t="str">
        <f t="shared" si="5"/>
        <v/>
      </c>
      <c r="F184" s="4"/>
    </row>
    <row r="185" spans="1:6" x14ac:dyDescent="0.25">
      <c r="A185" s="7"/>
      <c r="B185" s="4"/>
      <c r="C185" s="5"/>
      <c r="D185" s="8"/>
      <c r="E185" s="9" t="str">
        <f t="shared" si="5"/>
        <v/>
      </c>
      <c r="F185" s="4"/>
    </row>
    <row r="186" spans="1:6" x14ac:dyDescent="0.25">
      <c r="A186" s="7"/>
      <c r="B186" s="4"/>
      <c r="C186" s="5"/>
      <c r="D186" s="8"/>
      <c r="E186" s="9" t="str">
        <f t="shared" si="5"/>
        <v/>
      </c>
      <c r="F186" s="4"/>
    </row>
    <row r="187" spans="1:6" x14ac:dyDescent="0.25">
      <c r="A187" s="7"/>
      <c r="B187" s="4"/>
      <c r="C187" s="5"/>
      <c r="D187" s="8"/>
      <c r="E187" s="9" t="str">
        <f t="shared" si="5"/>
        <v/>
      </c>
      <c r="F187" s="4"/>
    </row>
    <row r="188" spans="1:6" x14ac:dyDescent="0.25">
      <c r="A188" s="7"/>
      <c r="B188" s="4"/>
      <c r="C188" s="5"/>
      <c r="D188" s="8"/>
      <c r="E188" s="9" t="str">
        <f t="shared" si="5"/>
        <v/>
      </c>
      <c r="F188" s="4"/>
    </row>
    <row r="189" spans="1:6" x14ac:dyDescent="0.25">
      <c r="A189" s="7"/>
      <c r="B189" s="4"/>
      <c r="C189" s="5"/>
      <c r="D189" s="8"/>
      <c r="E189" s="9" t="str">
        <f t="shared" si="5"/>
        <v/>
      </c>
      <c r="F189" s="4"/>
    </row>
    <row r="190" spans="1:6" x14ac:dyDescent="0.25">
      <c r="A190" s="7"/>
      <c r="B190" s="4"/>
      <c r="C190" s="5"/>
      <c r="D190" s="8"/>
      <c r="E190" s="9" t="str">
        <f t="shared" si="5"/>
        <v/>
      </c>
      <c r="F190" s="4"/>
    </row>
    <row r="191" spans="1:6" x14ac:dyDescent="0.25">
      <c r="A191" s="7"/>
      <c r="B191" s="4"/>
      <c r="C191" s="5"/>
      <c r="D191" s="8"/>
      <c r="E191" s="9" t="str">
        <f t="shared" si="5"/>
        <v/>
      </c>
      <c r="F191" s="4"/>
    </row>
    <row r="192" spans="1:6" x14ac:dyDescent="0.25">
      <c r="A192" s="7"/>
      <c r="B192" s="4"/>
      <c r="C192" s="5"/>
      <c r="D192" s="8"/>
      <c r="E192" s="9" t="str">
        <f t="shared" si="5"/>
        <v/>
      </c>
      <c r="F192" s="4"/>
    </row>
    <row r="193" spans="1:6" x14ac:dyDescent="0.25">
      <c r="A193" s="7"/>
      <c r="B193" s="4"/>
      <c r="C193" s="5"/>
      <c r="D193" s="8"/>
      <c r="E193" s="9" t="str">
        <f t="shared" si="5"/>
        <v/>
      </c>
      <c r="F193" s="4"/>
    </row>
    <row r="194" spans="1:6" x14ac:dyDescent="0.25">
      <c r="A194" s="7"/>
      <c r="B194" s="4"/>
      <c r="C194" s="5"/>
      <c r="D194" s="8"/>
      <c r="E194" s="9" t="str">
        <f t="shared" si="5"/>
        <v/>
      </c>
      <c r="F194" s="4"/>
    </row>
    <row r="195" spans="1:6" x14ac:dyDescent="0.25">
      <c r="A195" s="7"/>
      <c r="B195" s="4"/>
      <c r="C195" s="5"/>
      <c r="D195" s="8"/>
      <c r="E195" s="9" t="str">
        <f t="shared" si="5"/>
        <v/>
      </c>
      <c r="F195" s="4"/>
    </row>
    <row r="196" spans="1:6" x14ac:dyDescent="0.25">
      <c r="A196" s="7"/>
      <c r="B196" s="4"/>
      <c r="C196" s="5"/>
      <c r="D196" s="8"/>
      <c r="E196" s="9" t="str">
        <f t="shared" ref="E196:E203" si="6">IF(OR($B196="",$C196=""),"",$C196*$D196)</f>
        <v/>
      </c>
      <c r="F196" s="4"/>
    </row>
    <row r="197" spans="1:6" x14ac:dyDescent="0.25">
      <c r="A197" s="7"/>
      <c r="B197" s="4"/>
      <c r="C197" s="5"/>
      <c r="D197" s="8"/>
      <c r="E197" s="9" t="str">
        <f t="shared" si="6"/>
        <v/>
      </c>
      <c r="F197" s="4"/>
    </row>
    <row r="198" spans="1:6" x14ac:dyDescent="0.25">
      <c r="A198" s="7"/>
      <c r="B198" s="4"/>
      <c r="C198" s="5"/>
      <c r="D198" s="8"/>
      <c r="E198" s="9" t="str">
        <f t="shared" si="6"/>
        <v/>
      </c>
      <c r="F198" s="4"/>
    </row>
    <row r="199" spans="1:6" x14ac:dyDescent="0.25">
      <c r="A199" s="7"/>
      <c r="B199" s="4"/>
      <c r="C199" s="5"/>
      <c r="D199" s="8"/>
      <c r="E199" s="9" t="str">
        <f t="shared" si="6"/>
        <v/>
      </c>
      <c r="F199" s="4"/>
    </row>
    <row r="200" spans="1:6" x14ac:dyDescent="0.25">
      <c r="A200" s="7"/>
      <c r="B200" s="4"/>
      <c r="C200" s="5"/>
      <c r="D200" s="8"/>
      <c r="E200" s="9" t="str">
        <f t="shared" si="6"/>
        <v/>
      </c>
      <c r="F200" s="4"/>
    </row>
    <row r="201" spans="1:6" x14ac:dyDescent="0.25">
      <c r="A201" s="7"/>
      <c r="B201" s="4"/>
      <c r="C201" s="5"/>
      <c r="D201" s="8"/>
      <c r="E201" s="9" t="str">
        <f t="shared" si="6"/>
        <v/>
      </c>
      <c r="F201" s="4"/>
    </row>
    <row r="202" spans="1:6" x14ac:dyDescent="0.25">
      <c r="A202" s="7"/>
      <c r="B202" s="4"/>
      <c r="C202" s="5"/>
      <c r="D202" s="8"/>
      <c r="E202" s="9" t="str">
        <f t="shared" si="6"/>
        <v/>
      </c>
      <c r="F202" s="4"/>
    </row>
    <row r="203" spans="1:6" x14ac:dyDescent="0.25">
      <c r="A203" s="7"/>
      <c r="B203" s="4"/>
      <c r="C203" s="5"/>
      <c r="D203" s="8"/>
      <c r="E203" s="9" t="str">
        <f t="shared" si="6"/>
        <v/>
      </c>
      <c r="F203" s="4"/>
    </row>
  </sheetData>
  <sheetProtection sheet="1" objects="1" scenarios="1" formatCells="0" formatColumns="0" formatRows="0" insertRows="0" sort="0" autoFilter="0"/>
  <mergeCells count="2">
    <mergeCell ref="A1:F2"/>
    <mergeCell ref="H1:L2"/>
  </mergeCells>
  <dataValidations count="3">
    <dataValidation type="list" operator="equal" allowBlank="1" showInputMessage="1" showErrorMessage="1" errorTitle="Forma de pago inválida" error="Selecciona una forma de pago." sqref="F4:F203">
      <mc:AlternateContent xmlns:x12ac="http://schemas.microsoft.com/office/spreadsheetml/2011/1/ac" xmlns:mc="http://schemas.openxmlformats.org/markup-compatibility/2006">
        <mc:Choice Requires="x12ac">
          <x12ac:list>"Efectivo,Transferencia"</x12ac:list>
        </mc:Choice>
        <mc:Fallback>
          <formula1>"Efectivo,Transferencia"</formula1>
        </mc:Fallback>
      </mc:AlternateContent>
    </dataValidation>
    <dataValidation type="list" operator="equal" allowBlank="1" showInputMessage="1" showErrorMessage="1" errorTitle="Categoría inválida" error="Selecciona una categoría de gasto." sqref="I4:I153">
      <mc:AlternateContent xmlns:x12ac="http://schemas.microsoft.com/office/spreadsheetml/2011/1/ac" xmlns:mc="http://schemas.openxmlformats.org/markup-compatibility/2006">
        <mc:Choice Requires="x12ac">
          <x12ac:list>"Alquiler,Servicios (Luz-Agua-Internet),Transporte,Sueldos,Mantenimiento,Otros"</x12ac:list>
        </mc:Choice>
        <mc:Fallback>
          <formula1>"Alquiler,Servicios (Luz-Agua-Internet),Transporte,Sueldos,Mantenimiento,Otros"</formula1>
        </mc:Fallback>
      </mc:AlternateContent>
    </dataValidation>
    <dataValidation type="list" operator="equal" allowBlank="1" showInputMessage="1" showErrorMessage="1" errorTitle="Forma de pago inválida" error="Selecciona una forma de pago." sqref="L4:L153">
      <mc:AlternateContent xmlns:x12ac="http://schemas.microsoft.com/office/spreadsheetml/2011/1/ac" xmlns:mc="http://schemas.openxmlformats.org/markup-compatibility/2006">
        <mc:Choice Requires="x12ac">
          <x12ac:list>"Efectivo,Transferencia"</x12ac:list>
        </mc:Choice>
        <mc:Fallback>
          <formula1>"Efectivo,Transferencia"</formula1>
        </mc:Fallback>
      </mc:AlternateContent>
    </dataValidation>
  </dataValidations>
  <pageMargins left="0.7" right="0.7" top="0.75" bottom="0.75" header="0.3" footer="0.3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Producto inválido" error="Selecciona un producto de la lista.">
          <x14:formula1>
            <xm:f>Productos!$B$4:$B$103</xm:f>
          </x14:formula1>
          <xm:sqref>B4:B203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7BA4"/>
  </sheetPr>
  <dimension ref="A1:J203"/>
  <sheetViews>
    <sheetView showGridLines="0" workbookViewId="0">
      <pane ySplit="3" topLeftCell="A4" activePane="bottomLeft" state="frozen"/>
      <selection pane="bottomLeft" activeCell="A4" sqref="A4"/>
    </sheetView>
  </sheetViews>
  <sheetFormatPr baseColWidth="10" defaultRowHeight="14.25" x14ac:dyDescent="0.25"/>
  <cols>
    <col min="1" max="1" width="22.7109375" style="1" customWidth="1"/>
    <col min="2" max="4" width="15.7109375" style="1" customWidth="1"/>
    <col min="5" max="5" width="14.7109375" style="1" customWidth="1"/>
    <col min="6" max="6" width="12.7109375" style="1" customWidth="1"/>
    <col min="7" max="7" width="3.7109375" style="1" customWidth="1"/>
    <col min="8" max="8" width="12.7109375" style="1" customWidth="1"/>
    <col min="9" max="9" width="22.7109375" style="1" customWidth="1"/>
    <col min="10" max="10" width="14.7109375" style="1" customWidth="1"/>
    <col min="11" max="16384" width="11.42578125" style="1"/>
  </cols>
  <sheetData>
    <row r="1" spans="1:10" ht="21.95" customHeight="1" x14ac:dyDescent="0.25">
      <c r="A1" s="31" t="s">
        <v>27</v>
      </c>
      <c r="B1" s="30"/>
      <c r="C1" s="30"/>
      <c r="D1" s="30"/>
      <c r="E1" s="30"/>
      <c r="F1" s="30"/>
      <c r="H1" s="34" t="s">
        <v>28</v>
      </c>
      <c r="I1" s="35"/>
      <c r="J1" s="35"/>
    </row>
    <row r="2" spans="1:10" ht="21.95" customHeight="1" x14ac:dyDescent="0.25">
      <c r="A2" s="30"/>
      <c r="B2" s="30"/>
      <c r="C2" s="30"/>
      <c r="D2" s="30"/>
      <c r="E2" s="30"/>
      <c r="F2" s="30"/>
      <c r="H2" s="35"/>
      <c r="I2" s="35"/>
      <c r="J2" s="35"/>
    </row>
    <row r="3" spans="1:10" x14ac:dyDescent="0.25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14</v>
      </c>
      <c r="H3" s="1" t="s">
        <v>16</v>
      </c>
      <c r="I3" s="1" t="s">
        <v>29</v>
      </c>
      <c r="J3" s="1" t="s">
        <v>34</v>
      </c>
    </row>
    <row r="4" spans="1:10" x14ac:dyDescent="0.25">
      <c r="A4" s="4" t="s">
        <v>99</v>
      </c>
      <c r="B4" s="9">
        <f>IF($A4="","",SUMIFS(tblVentas[Total Venta],tblVentas[Cliente],$A4,tblVentas[Forma de Pago],"Fiado"))</f>
        <v>6.25</v>
      </c>
      <c r="C4" s="9">
        <f>IF($A4="","",SUMIFS(tblAbonos[Monto Abonado],tblAbonos[Cliente],$A4))</f>
        <v>3</v>
      </c>
      <c r="D4" s="9">
        <f t="shared" ref="D4:D35" si="0">IF($A4="","",$B4-$C4)</f>
        <v>3.25</v>
      </c>
      <c r="E4" s="6" t="str">
        <f ca="1">IF($A4="","",IFERROR(MAXIFS(tblVentas[Fecha],tblVentas[Cliente],$A4,tblVentas[Forma de Pago],"Fiado"),""))</f>
        <v/>
      </c>
      <c r="F4" s="1" t="str">
        <f t="shared" ref="F4:F35" si="1">IF($A4="","",IF($D4&lt;=0,"Al día","Pendiente"))</f>
        <v>Pendiente</v>
      </c>
      <c r="H4" s="7">
        <v>46225</v>
      </c>
      <c r="I4" s="4" t="s">
        <v>99</v>
      </c>
      <c r="J4" s="8">
        <v>3</v>
      </c>
    </row>
    <row r="5" spans="1:10" x14ac:dyDescent="0.25">
      <c r="A5" s="4" t="s">
        <v>100</v>
      </c>
      <c r="B5" s="9">
        <f>IF($A5="","",SUMIFS(tblVentas[Total Venta],tblVentas[Cliente],$A5,tblVentas[Forma de Pago],"Fiado"))</f>
        <v>12</v>
      </c>
      <c r="C5" s="9">
        <f>IF($A5="","",SUMIFS(tblAbonos[Monto Abonado],tblAbonos[Cliente],$A5))</f>
        <v>2</v>
      </c>
      <c r="D5" s="9">
        <f t="shared" si="0"/>
        <v>10</v>
      </c>
      <c r="E5" s="6" t="str">
        <f ca="1">IF($A5="","",IFERROR(MAXIFS(tblVentas[Fecha],tblVentas[Cliente],$A5,tblVentas[Forma de Pago],"Fiado"),""))</f>
        <v/>
      </c>
      <c r="F5" s="1" t="str">
        <f t="shared" si="1"/>
        <v>Pendiente</v>
      </c>
      <c r="H5" s="7">
        <v>46225</v>
      </c>
      <c r="I5" s="4" t="s">
        <v>100</v>
      </c>
      <c r="J5" s="8">
        <v>2</v>
      </c>
    </row>
    <row r="6" spans="1:10" x14ac:dyDescent="0.25">
      <c r="A6" s="4"/>
      <c r="B6" s="9" t="str">
        <f>IF($A6="","",SUMIFS(tblVentas[Total Venta],tblVentas[Cliente],$A6,tblVentas[Forma de Pago],"Fiado"))</f>
        <v/>
      </c>
      <c r="C6" s="9" t="str">
        <f>IF($A6="","",SUMIFS(tblAbonos[Monto Abonado],tblAbonos[Cliente],$A6))</f>
        <v/>
      </c>
      <c r="D6" s="9" t="str">
        <f t="shared" si="0"/>
        <v/>
      </c>
      <c r="E6" s="6" t="str">
        <f>IF($A6="","",IFERROR(MAXIFS(tblVentas[Fecha],tblVentas[Cliente],$A6,tblVentas[Forma de Pago],"Fiado"),""))</f>
        <v/>
      </c>
      <c r="F6" s="1" t="str">
        <f t="shared" si="1"/>
        <v/>
      </c>
      <c r="H6" s="7"/>
      <c r="I6" s="4"/>
      <c r="J6" s="8"/>
    </row>
    <row r="7" spans="1:10" x14ac:dyDescent="0.25">
      <c r="A7" s="4"/>
      <c r="B7" s="9" t="str">
        <f>IF($A7="","",SUMIFS(tblVentas[Total Venta],tblVentas[Cliente],$A7,tblVentas[Forma de Pago],"Fiado"))</f>
        <v/>
      </c>
      <c r="C7" s="9" t="str">
        <f>IF($A7="","",SUMIFS(tblAbonos[Monto Abonado],tblAbonos[Cliente],$A7))</f>
        <v/>
      </c>
      <c r="D7" s="9" t="str">
        <f t="shared" si="0"/>
        <v/>
      </c>
      <c r="E7" s="6" t="str">
        <f>IF($A7="","",IFERROR(MAXIFS(tblVentas[Fecha],tblVentas[Cliente],$A7,tblVentas[Forma de Pago],"Fiado"),""))</f>
        <v/>
      </c>
      <c r="F7" s="1" t="str">
        <f t="shared" si="1"/>
        <v/>
      </c>
      <c r="H7" s="7"/>
      <c r="I7" s="4"/>
      <c r="J7" s="8"/>
    </row>
    <row r="8" spans="1:10" x14ac:dyDescent="0.25">
      <c r="A8" s="4"/>
      <c r="B8" s="9" t="str">
        <f>IF($A8="","",SUMIFS(tblVentas[Total Venta],tblVentas[Cliente],$A8,tblVentas[Forma de Pago],"Fiado"))</f>
        <v/>
      </c>
      <c r="C8" s="9" t="str">
        <f>IF($A8="","",SUMIFS(tblAbonos[Monto Abonado],tblAbonos[Cliente],$A8))</f>
        <v/>
      </c>
      <c r="D8" s="9" t="str">
        <f t="shared" si="0"/>
        <v/>
      </c>
      <c r="E8" s="6" t="str">
        <f>IF($A8="","",IFERROR(MAXIFS(tblVentas[Fecha],tblVentas[Cliente],$A8,tblVentas[Forma de Pago],"Fiado"),""))</f>
        <v/>
      </c>
      <c r="F8" s="1" t="str">
        <f t="shared" si="1"/>
        <v/>
      </c>
      <c r="H8" s="7"/>
      <c r="I8" s="4"/>
      <c r="J8" s="8"/>
    </row>
    <row r="9" spans="1:10" x14ac:dyDescent="0.25">
      <c r="A9" s="4"/>
      <c r="B9" s="9" t="str">
        <f>IF($A9="","",SUMIFS(tblVentas[Total Venta],tblVentas[Cliente],$A9,tblVentas[Forma de Pago],"Fiado"))</f>
        <v/>
      </c>
      <c r="C9" s="9" t="str">
        <f>IF($A9="","",SUMIFS(tblAbonos[Monto Abonado],tblAbonos[Cliente],$A9))</f>
        <v/>
      </c>
      <c r="D9" s="9" t="str">
        <f t="shared" si="0"/>
        <v/>
      </c>
      <c r="E9" s="6" t="str">
        <f>IF($A9="","",IFERROR(MAXIFS(tblVentas[Fecha],tblVentas[Cliente],$A9,tblVentas[Forma de Pago],"Fiado"),""))</f>
        <v/>
      </c>
      <c r="F9" s="1" t="str">
        <f t="shared" si="1"/>
        <v/>
      </c>
      <c r="H9" s="7"/>
      <c r="I9" s="4"/>
      <c r="J9" s="8"/>
    </row>
    <row r="10" spans="1:10" x14ac:dyDescent="0.25">
      <c r="A10" s="4"/>
      <c r="B10" s="9" t="str">
        <f>IF($A10="","",SUMIFS(tblVentas[Total Venta],tblVentas[Cliente],$A10,tblVentas[Forma de Pago],"Fiado"))</f>
        <v/>
      </c>
      <c r="C10" s="9" t="str">
        <f>IF($A10="","",SUMIFS(tblAbonos[Monto Abonado],tblAbonos[Cliente],$A10))</f>
        <v/>
      </c>
      <c r="D10" s="9" t="str">
        <f t="shared" si="0"/>
        <v/>
      </c>
      <c r="E10" s="6" t="str">
        <f>IF($A10="","",IFERROR(MAXIFS(tblVentas[Fecha],tblVentas[Cliente],$A10,tblVentas[Forma de Pago],"Fiado"),""))</f>
        <v/>
      </c>
      <c r="F10" s="1" t="str">
        <f t="shared" si="1"/>
        <v/>
      </c>
      <c r="H10" s="7"/>
      <c r="I10" s="4"/>
      <c r="J10" s="8"/>
    </row>
    <row r="11" spans="1:10" x14ac:dyDescent="0.25">
      <c r="A11" s="4"/>
      <c r="B11" s="9" t="str">
        <f>IF($A11="","",SUMIFS(tblVentas[Total Venta],tblVentas[Cliente],$A11,tblVentas[Forma de Pago],"Fiado"))</f>
        <v/>
      </c>
      <c r="C11" s="9" t="str">
        <f>IF($A11="","",SUMIFS(tblAbonos[Monto Abonado],tblAbonos[Cliente],$A11))</f>
        <v/>
      </c>
      <c r="D11" s="9" t="str">
        <f t="shared" si="0"/>
        <v/>
      </c>
      <c r="E11" s="6" t="str">
        <f>IF($A11="","",IFERROR(MAXIFS(tblVentas[Fecha],tblVentas[Cliente],$A11,tblVentas[Forma de Pago],"Fiado"),""))</f>
        <v/>
      </c>
      <c r="F11" s="1" t="str">
        <f t="shared" si="1"/>
        <v/>
      </c>
      <c r="H11" s="7"/>
      <c r="I11" s="4"/>
      <c r="J11" s="8"/>
    </row>
    <row r="12" spans="1:10" x14ac:dyDescent="0.25">
      <c r="A12" s="4"/>
      <c r="B12" s="9" t="str">
        <f>IF($A12="","",SUMIFS(tblVentas[Total Venta],tblVentas[Cliente],$A12,tblVentas[Forma de Pago],"Fiado"))</f>
        <v/>
      </c>
      <c r="C12" s="9" t="str">
        <f>IF($A12="","",SUMIFS(tblAbonos[Monto Abonado],tblAbonos[Cliente],$A12))</f>
        <v/>
      </c>
      <c r="D12" s="9" t="str">
        <f t="shared" si="0"/>
        <v/>
      </c>
      <c r="E12" s="6" t="str">
        <f>IF($A12="","",IFERROR(MAXIFS(tblVentas[Fecha],tblVentas[Cliente],$A12,tblVentas[Forma de Pago],"Fiado"),""))</f>
        <v/>
      </c>
      <c r="F12" s="1" t="str">
        <f t="shared" si="1"/>
        <v/>
      </c>
      <c r="H12" s="7"/>
      <c r="I12" s="4"/>
      <c r="J12" s="8"/>
    </row>
    <row r="13" spans="1:10" x14ac:dyDescent="0.25">
      <c r="A13" s="4"/>
      <c r="B13" s="9" t="str">
        <f>IF($A13="","",SUMIFS(tblVentas[Total Venta],tblVentas[Cliente],$A13,tblVentas[Forma de Pago],"Fiado"))</f>
        <v/>
      </c>
      <c r="C13" s="9" t="str">
        <f>IF($A13="","",SUMIFS(tblAbonos[Monto Abonado],tblAbonos[Cliente],$A13))</f>
        <v/>
      </c>
      <c r="D13" s="9" t="str">
        <f t="shared" si="0"/>
        <v/>
      </c>
      <c r="E13" s="6" t="str">
        <f>IF($A13="","",IFERROR(MAXIFS(tblVentas[Fecha],tblVentas[Cliente],$A13,tblVentas[Forma de Pago],"Fiado"),""))</f>
        <v/>
      </c>
      <c r="F13" s="1" t="str">
        <f t="shared" si="1"/>
        <v/>
      </c>
      <c r="H13" s="7"/>
      <c r="I13" s="4"/>
      <c r="J13" s="8"/>
    </row>
    <row r="14" spans="1:10" x14ac:dyDescent="0.25">
      <c r="A14" s="4"/>
      <c r="B14" s="9" t="str">
        <f>IF($A14="","",SUMIFS(tblVentas[Total Venta],tblVentas[Cliente],$A14,tblVentas[Forma de Pago],"Fiado"))</f>
        <v/>
      </c>
      <c r="C14" s="9" t="str">
        <f>IF($A14="","",SUMIFS(tblAbonos[Monto Abonado],tblAbonos[Cliente],$A14))</f>
        <v/>
      </c>
      <c r="D14" s="9" t="str">
        <f t="shared" si="0"/>
        <v/>
      </c>
      <c r="E14" s="6" t="str">
        <f>IF($A14="","",IFERROR(MAXIFS(tblVentas[Fecha],tblVentas[Cliente],$A14,tblVentas[Forma de Pago],"Fiado"),""))</f>
        <v/>
      </c>
      <c r="F14" s="1" t="str">
        <f t="shared" si="1"/>
        <v/>
      </c>
      <c r="H14" s="7"/>
      <c r="I14" s="4"/>
      <c r="J14" s="8"/>
    </row>
    <row r="15" spans="1:10" x14ac:dyDescent="0.25">
      <c r="A15" s="4"/>
      <c r="B15" s="9" t="str">
        <f>IF($A15="","",SUMIFS(tblVentas[Total Venta],tblVentas[Cliente],$A15,tblVentas[Forma de Pago],"Fiado"))</f>
        <v/>
      </c>
      <c r="C15" s="9" t="str">
        <f>IF($A15="","",SUMIFS(tblAbonos[Monto Abonado],tblAbonos[Cliente],$A15))</f>
        <v/>
      </c>
      <c r="D15" s="9" t="str">
        <f t="shared" si="0"/>
        <v/>
      </c>
      <c r="E15" s="6" t="str">
        <f>IF($A15="","",IFERROR(MAXIFS(tblVentas[Fecha],tblVentas[Cliente],$A15,tblVentas[Forma de Pago],"Fiado"),""))</f>
        <v/>
      </c>
      <c r="F15" s="1" t="str">
        <f t="shared" si="1"/>
        <v/>
      </c>
      <c r="H15" s="7"/>
      <c r="I15" s="4"/>
      <c r="J15" s="8"/>
    </row>
    <row r="16" spans="1:10" x14ac:dyDescent="0.25">
      <c r="A16" s="4"/>
      <c r="B16" s="9" t="str">
        <f>IF($A16="","",SUMIFS(tblVentas[Total Venta],tblVentas[Cliente],$A16,tblVentas[Forma de Pago],"Fiado"))</f>
        <v/>
      </c>
      <c r="C16" s="9" t="str">
        <f>IF($A16="","",SUMIFS(tblAbonos[Monto Abonado],tblAbonos[Cliente],$A16))</f>
        <v/>
      </c>
      <c r="D16" s="9" t="str">
        <f t="shared" si="0"/>
        <v/>
      </c>
      <c r="E16" s="6" t="str">
        <f>IF($A16="","",IFERROR(MAXIFS(tblVentas[Fecha],tblVentas[Cliente],$A16,tblVentas[Forma de Pago],"Fiado"),""))</f>
        <v/>
      </c>
      <c r="F16" s="1" t="str">
        <f t="shared" si="1"/>
        <v/>
      </c>
      <c r="H16" s="7"/>
      <c r="I16" s="4"/>
      <c r="J16" s="8"/>
    </row>
    <row r="17" spans="1:10" x14ac:dyDescent="0.25">
      <c r="A17" s="4"/>
      <c r="B17" s="9" t="str">
        <f>IF($A17="","",SUMIFS(tblVentas[Total Venta],tblVentas[Cliente],$A17,tblVentas[Forma de Pago],"Fiado"))</f>
        <v/>
      </c>
      <c r="C17" s="9" t="str">
        <f>IF($A17="","",SUMIFS(tblAbonos[Monto Abonado],tblAbonos[Cliente],$A17))</f>
        <v/>
      </c>
      <c r="D17" s="9" t="str">
        <f t="shared" si="0"/>
        <v/>
      </c>
      <c r="E17" s="6" t="str">
        <f>IF($A17="","",IFERROR(MAXIFS(tblVentas[Fecha],tblVentas[Cliente],$A17,tblVentas[Forma de Pago],"Fiado"),""))</f>
        <v/>
      </c>
      <c r="F17" s="1" t="str">
        <f t="shared" si="1"/>
        <v/>
      </c>
      <c r="H17" s="7"/>
      <c r="I17" s="4"/>
      <c r="J17" s="8"/>
    </row>
    <row r="18" spans="1:10" x14ac:dyDescent="0.25">
      <c r="A18" s="4"/>
      <c r="B18" s="9" t="str">
        <f>IF($A18="","",SUMIFS(tblVentas[Total Venta],tblVentas[Cliente],$A18,tblVentas[Forma de Pago],"Fiado"))</f>
        <v/>
      </c>
      <c r="C18" s="9" t="str">
        <f>IF($A18="","",SUMIFS(tblAbonos[Monto Abonado],tblAbonos[Cliente],$A18))</f>
        <v/>
      </c>
      <c r="D18" s="9" t="str">
        <f t="shared" si="0"/>
        <v/>
      </c>
      <c r="E18" s="6" t="str">
        <f>IF($A18="","",IFERROR(MAXIFS(tblVentas[Fecha],tblVentas[Cliente],$A18,tblVentas[Forma de Pago],"Fiado"),""))</f>
        <v/>
      </c>
      <c r="F18" s="1" t="str">
        <f t="shared" si="1"/>
        <v/>
      </c>
      <c r="H18" s="7"/>
      <c r="I18" s="4"/>
      <c r="J18" s="8"/>
    </row>
    <row r="19" spans="1:10" x14ac:dyDescent="0.25">
      <c r="A19" s="4"/>
      <c r="B19" s="9" t="str">
        <f>IF($A19="","",SUMIFS(tblVentas[Total Venta],tblVentas[Cliente],$A19,tblVentas[Forma de Pago],"Fiado"))</f>
        <v/>
      </c>
      <c r="C19" s="9" t="str">
        <f>IF($A19="","",SUMIFS(tblAbonos[Monto Abonado],tblAbonos[Cliente],$A19))</f>
        <v/>
      </c>
      <c r="D19" s="9" t="str">
        <f t="shared" si="0"/>
        <v/>
      </c>
      <c r="E19" s="6" t="str">
        <f>IF($A19="","",IFERROR(MAXIFS(tblVentas[Fecha],tblVentas[Cliente],$A19,tblVentas[Forma de Pago],"Fiado"),""))</f>
        <v/>
      </c>
      <c r="F19" s="1" t="str">
        <f t="shared" si="1"/>
        <v/>
      </c>
      <c r="H19" s="7"/>
      <c r="I19" s="4"/>
      <c r="J19" s="8"/>
    </row>
    <row r="20" spans="1:10" x14ac:dyDescent="0.25">
      <c r="A20" s="4"/>
      <c r="B20" s="9" t="str">
        <f>IF($A20="","",SUMIFS(tblVentas[Total Venta],tblVentas[Cliente],$A20,tblVentas[Forma de Pago],"Fiado"))</f>
        <v/>
      </c>
      <c r="C20" s="9" t="str">
        <f>IF($A20="","",SUMIFS(tblAbonos[Monto Abonado],tblAbonos[Cliente],$A20))</f>
        <v/>
      </c>
      <c r="D20" s="9" t="str">
        <f t="shared" si="0"/>
        <v/>
      </c>
      <c r="E20" s="6" t="str">
        <f>IF($A20="","",IFERROR(MAXIFS(tblVentas[Fecha],tblVentas[Cliente],$A20,tblVentas[Forma de Pago],"Fiado"),""))</f>
        <v/>
      </c>
      <c r="F20" s="1" t="str">
        <f t="shared" si="1"/>
        <v/>
      </c>
      <c r="H20" s="7"/>
      <c r="I20" s="4"/>
      <c r="J20" s="8"/>
    </row>
    <row r="21" spans="1:10" x14ac:dyDescent="0.25">
      <c r="A21" s="4"/>
      <c r="B21" s="9" t="str">
        <f>IF($A21="","",SUMIFS(tblVentas[Total Venta],tblVentas[Cliente],$A21,tblVentas[Forma de Pago],"Fiado"))</f>
        <v/>
      </c>
      <c r="C21" s="9" t="str">
        <f>IF($A21="","",SUMIFS(tblAbonos[Monto Abonado],tblAbonos[Cliente],$A21))</f>
        <v/>
      </c>
      <c r="D21" s="9" t="str">
        <f t="shared" si="0"/>
        <v/>
      </c>
      <c r="E21" s="6" t="str">
        <f>IF($A21="","",IFERROR(MAXIFS(tblVentas[Fecha],tblVentas[Cliente],$A21,tblVentas[Forma de Pago],"Fiado"),""))</f>
        <v/>
      </c>
      <c r="F21" s="1" t="str">
        <f t="shared" si="1"/>
        <v/>
      </c>
      <c r="H21" s="7"/>
      <c r="I21" s="4"/>
      <c r="J21" s="8"/>
    </row>
    <row r="22" spans="1:10" x14ac:dyDescent="0.25">
      <c r="A22" s="4"/>
      <c r="B22" s="9" t="str">
        <f>IF($A22="","",SUMIFS(tblVentas[Total Venta],tblVentas[Cliente],$A22,tblVentas[Forma de Pago],"Fiado"))</f>
        <v/>
      </c>
      <c r="C22" s="9" t="str">
        <f>IF($A22="","",SUMIFS(tblAbonos[Monto Abonado],tblAbonos[Cliente],$A22))</f>
        <v/>
      </c>
      <c r="D22" s="9" t="str">
        <f t="shared" si="0"/>
        <v/>
      </c>
      <c r="E22" s="6" t="str">
        <f>IF($A22="","",IFERROR(MAXIFS(tblVentas[Fecha],tblVentas[Cliente],$A22,tblVentas[Forma de Pago],"Fiado"),""))</f>
        <v/>
      </c>
      <c r="F22" s="1" t="str">
        <f t="shared" si="1"/>
        <v/>
      </c>
      <c r="H22" s="7"/>
      <c r="I22" s="4"/>
      <c r="J22" s="8"/>
    </row>
    <row r="23" spans="1:10" x14ac:dyDescent="0.25">
      <c r="A23" s="4"/>
      <c r="B23" s="9" t="str">
        <f>IF($A23="","",SUMIFS(tblVentas[Total Venta],tblVentas[Cliente],$A23,tblVentas[Forma de Pago],"Fiado"))</f>
        <v/>
      </c>
      <c r="C23" s="9" t="str">
        <f>IF($A23="","",SUMIFS(tblAbonos[Monto Abonado],tblAbonos[Cliente],$A23))</f>
        <v/>
      </c>
      <c r="D23" s="9" t="str">
        <f t="shared" si="0"/>
        <v/>
      </c>
      <c r="E23" s="6" t="str">
        <f>IF($A23="","",IFERROR(MAXIFS(tblVentas[Fecha],tblVentas[Cliente],$A23,tblVentas[Forma de Pago],"Fiado"),""))</f>
        <v/>
      </c>
      <c r="F23" s="1" t="str">
        <f t="shared" si="1"/>
        <v/>
      </c>
      <c r="H23" s="7"/>
      <c r="I23" s="4"/>
      <c r="J23" s="8"/>
    </row>
    <row r="24" spans="1:10" x14ac:dyDescent="0.25">
      <c r="A24" s="4"/>
      <c r="B24" s="9" t="str">
        <f>IF($A24="","",SUMIFS(tblVentas[Total Venta],tblVentas[Cliente],$A24,tblVentas[Forma de Pago],"Fiado"))</f>
        <v/>
      </c>
      <c r="C24" s="9" t="str">
        <f>IF($A24="","",SUMIFS(tblAbonos[Monto Abonado],tblAbonos[Cliente],$A24))</f>
        <v/>
      </c>
      <c r="D24" s="9" t="str">
        <f t="shared" si="0"/>
        <v/>
      </c>
      <c r="E24" s="6" t="str">
        <f>IF($A24="","",IFERROR(MAXIFS(tblVentas[Fecha],tblVentas[Cliente],$A24,tblVentas[Forma de Pago],"Fiado"),""))</f>
        <v/>
      </c>
      <c r="F24" s="1" t="str">
        <f t="shared" si="1"/>
        <v/>
      </c>
      <c r="H24" s="7"/>
      <c r="I24" s="4"/>
      <c r="J24" s="8"/>
    </row>
    <row r="25" spans="1:10" x14ac:dyDescent="0.25">
      <c r="A25" s="4"/>
      <c r="B25" s="9" t="str">
        <f>IF($A25="","",SUMIFS(tblVentas[Total Venta],tblVentas[Cliente],$A25,tblVentas[Forma de Pago],"Fiado"))</f>
        <v/>
      </c>
      <c r="C25" s="9" t="str">
        <f>IF($A25="","",SUMIFS(tblAbonos[Monto Abonado],tblAbonos[Cliente],$A25))</f>
        <v/>
      </c>
      <c r="D25" s="9" t="str">
        <f t="shared" si="0"/>
        <v/>
      </c>
      <c r="E25" s="6" t="str">
        <f>IF($A25="","",IFERROR(MAXIFS(tblVentas[Fecha],tblVentas[Cliente],$A25,tblVentas[Forma de Pago],"Fiado"),""))</f>
        <v/>
      </c>
      <c r="F25" s="1" t="str">
        <f t="shared" si="1"/>
        <v/>
      </c>
      <c r="H25" s="7"/>
      <c r="I25" s="4"/>
      <c r="J25" s="8"/>
    </row>
    <row r="26" spans="1:10" x14ac:dyDescent="0.25">
      <c r="A26" s="4"/>
      <c r="B26" s="9" t="str">
        <f>IF($A26="","",SUMIFS(tblVentas[Total Venta],tblVentas[Cliente],$A26,tblVentas[Forma de Pago],"Fiado"))</f>
        <v/>
      </c>
      <c r="C26" s="9" t="str">
        <f>IF($A26="","",SUMIFS(tblAbonos[Monto Abonado],tblAbonos[Cliente],$A26))</f>
        <v/>
      </c>
      <c r="D26" s="9" t="str">
        <f t="shared" si="0"/>
        <v/>
      </c>
      <c r="E26" s="6" t="str">
        <f>IF($A26="","",IFERROR(MAXIFS(tblVentas[Fecha],tblVentas[Cliente],$A26,tblVentas[Forma de Pago],"Fiado"),""))</f>
        <v/>
      </c>
      <c r="F26" s="1" t="str">
        <f t="shared" si="1"/>
        <v/>
      </c>
      <c r="H26" s="7"/>
      <c r="I26" s="4"/>
      <c r="J26" s="8"/>
    </row>
    <row r="27" spans="1:10" x14ac:dyDescent="0.25">
      <c r="A27" s="4"/>
      <c r="B27" s="9" t="str">
        <f>IF($A27="","",SUMIFS(tblVentas[Total Venta],tblVentas[Cliente],$A27,tblVentas[Forma de Pago],"Fiado"))</f>
        <v/>
      </c>
      <c r="C27" s="9" t="str">
        <f>IF($A27="","",SUMIFS(tblAbonos[Monto Abonado],tblAbonos[Cliente],$A27))</f>
        <v/>
      </c>
      <c r="D27" s="9" t="str">
        <f t="shared" si="0"/>
        <v/>
      </c>
      <c r="E27" s="6" t="str">
        <f>IF($A27="","",IFERROR(MAXIFS(tblVentas[Fecha],tblVentas[Cliente],$A27,tblVentas[Forma de Pago],"Fiado"),""))</f>
        <v/>
      </c>
      <c r="F27" s="1" t="str">
        <f t="shared" si="1"/>
        <v/>
      </c>
      <c r="H27" s="7"/>
      <c r="I27" s="4"/>
      <c r="J27" s="8"/>
    </row>
    <row r="28" spans="1:10" x14ac:dyDescent="0.25">
      <c r="A28" s="4"/>
      <c r="B28" s="9" t="str">
        <f>IF($A28="","",SUMIFS(tblVentas[Total Venta],tblVentas[Cliente],$A28,tblVentas[Forma de Pago],"Fiado"))</f>
        <v/>
      </c>
      <c r="C28" s="9" t="str">
        <f>IF($A28="","",SUMIFS(tblAbonos[Monto Abonado],tblAbonos[Cliente],$A28))</f>
        <v/>
      </c>
      <c r="D28" s="9" t="str">
        <f t="shared" si="0"/>
        <v/>
      </c>
      <c r="E28" s="6" t="str">
        <f>IF($A28="","",IFERROR(MAXIFS(tblVentas[Fecha],tblVentas[Cliente],$A28,tblVentas[Forma de Pago],"Fiado"),""))</f>
        <v/>
      </c>
      <c r="F28" s="1" t="str">
        <f t="shared" si="1"/>
        <v/>
      </c>
      <c r="H28" s="7"/>
      <c r="I28" s="4"/>
      <c r="J28" s="8"/>
    </row>
    <row r="29" spans="1:10" x14ac:dyDescent="0.25">
      <c r="A29" s="4"/>
      <c r="B29" s="9" t="str">
        <f>IF($A29="","",SUMIFS(tblVentas[Total Venta],tblVentas[Cliente],$A29,tblVentas[Forma de Pago],"Fiado"))</f>
        <v/>
      </c>
      <c r="C29" s="9" t="str">
        <f>IF($A29="","",SUMIFS(tblAbonos[Monto Abonado],tblAbonos[Cliente],$A29))</f>
        <v/>
      </c>
      <c r="D29" s="9" t="str">
        <f t="shared" si="0"/>
        <v/>
      </c>
      <c r="E29" s="6" t="str">
        <f>IF($A29="","",IFERROR(MAXIFS(tblVentas[Fecha],tblVentas[Cliente],$A29,tblVentas[Forma de Pago],"Fiado"),""))</f>
        <v/>
      </c>
      <c r="F29" s="1" t="str">
        <f t="shared" si="1"/>
        <v/>
      </c>
      <c r="H29" s="7"/>
      <c r="I29" s="4"/>
      <c r="J29" s="8"/>
    </row>
    <row r="30" spans="1:10" x14ac:dyDescent="0.25">
      <c r="A30" s="4"/>
      <c r="B30" s="9" t="str">
        <f>IF($A30="","",SUMIFS(tblVentas[Total Venta],tblVentas[Cliente],$A30,tblVentas[Forma de Pago],"Fiado"))</f>
        <v/>
      </c>
      <c r="C30" s="9" t="str">
        <f>IF($A30="","",SUMIFS(tblAbonos[Monto Abonado],tblAbonos[Cliente],$A30))</f>
        <v/>
      </c>
      <c r="D30" s="9" t="str">
        <f t="shared" si="0"/>
        <v/>
      </c>
      <c r="E30" s="6" t="str">
        <f>IF($A30="","",IFERROR(MAXIFS(tblVentas[Fecha],tblVentas[Cliente],$A30,tblVentas[Forma de Pago],"Fiado"),""))</f>
        <v/>
      </c>
      <c r="F30" s="1" t="str">
        <f t="shared" si="1"/>
        <v/>
      </c>
      <c r="H30" s="7"/>
      <c r="I30" s="4"/>
      <c r="J30" s="8"/>
    </row>
    <row r="31" spans="1:10" x14ac:dyDescent="0.25">
      <c r="A31" s="4"/>
      <c r="B31" s="9" t="str">
        <f>IF($A31="","",SUMIFS(tblVentas[Total Venta],tblVentas[Cliente],$A31,tblVentas[Forma de Pago],"Fiado"))</f>
        <v/>
      </c>
      <c r="C31" s="9" t="str">
        <f>IF($A31="","",SUMIFS(tblAbonos[Monto Abonado],tblAbonos[Cliente],$A31))</f>
        <v/>
      </c>
      <c r="D31" s="9" t="str">
        <f t="shared" si="0"/>
        <v/>
      </c>
      <c r="E31" s="6" t="str">
        <f>IF($A31="","",IFERROR(MAXIFS(tblVentas[Fecha],tblVentas[Cliente],$A31,tblVentas[Forma de Pago],"Fiado"),""))</f>
        <v/>
      </c>
      <c r="F31" s="1" t="str">
        <f t="shared" si="1"/>
        <v/>
      </c>
      <c r="H31" s="7"/>
      <c r="I31" s="4"/>
      <c r="J31" s="8"/>
    </row>
    <row r="32" spans="1:10" x14ac:dyDescent="0.25">
      <c r="A32" s="4"/>
      <c r="B32" s="9" t="str">
        <f>IF($A32="","",SUMIFS(tblVentas[Total Venta],tblVentas[Cliente],$A32,tblVentas[Forma de Pago],"Fiado"))</f>
        <v/>
      </c>
      <c r="C32" s="9" t="str">
        <f>IF($A32="","",SUMIFS(tblAbonos[Monto Abonado],tblAbonos[Cliente],$A32))</f>
        <v/>
      </c>
      <c r="D32" s="9" t="str">
        <f t="shared" si="0"/>
        <v/>
      </c>
      <c r="E32" s="6" t="str">
        <f>IF($A32="","",IFERROR(MAXIFS(tblVentas[Fecha],tblVentas[Cliente],$A32,tblVentas[Forma de Pago],"Fiado"),""))</f>
        <v/>
      </c>
      <c r="F32" s="1" t="str">
        <f t="shared" si="1"/>
        <v/>
      </c>
      <c r="H32" s="7"/>
      <c r="I32" s="4"/>
      <c r="J32" s="8"/>
    </row>
    <row r="33" spans="1:10" x14ac:dyDescent="0.25">
      <c r="A33" s="4"/>
      <c r="B33" s="9" t="str">
        <f>IF($A33="","",SUMIFS(tblVentas[Total Venta],tblVentas[Cliente],$A33,tblVentas[Forma de Pago],"Fiado"))</f>
        <v/>
      </c>
      <c r="C33" s="9" t="str">
        <f>IF($A33="","",SUMIFS(tblAbonos[Monto Abonado],tblAbonos[Cliente],$A33))</f>
        <v/>
      </c>
      <c r="D33" s="9" t="str">
        <f t="shared" si="0"/>
        <v/>
      </c>
      <c r="E33" s="6" t="str">
        <f>IF($A33="","",IFERROR(MAXIFS(tblVentas[Fecha],tblVentas[Cliente],$A33,tblVentas[Forma de Pago],"Fiado"),""))</f>
        <v/>
      </c>
      <c r="F33" s="1" t="str">
        <f t="shared" si="1"/>
        <v/>
      </c>
      <c r="H33" s="7"/>
      <c r="I33" s="4"/>
      <c r="J33" s="8"/>
    </row>
    <row r="34" spans="1:10" x14ac:dyDescent="0.25">
      <c r="A34" s="4"/>
      <c r="B34" s="9" t="str">
        <f>IF($A34="","",SUMIFS(tblVentas[Total Venta],tblVentas[Cliente],$A34,tblVentas[Forma de Pago],"Fiado"))</f>
        <v/>
      </c>
      <c r="C34" s="9" t="str">
        <f>IF($A34="","",SUMIFS(tblAbonos[Monto Abonado],tblAbonos[Cliente],$A34))</f>
        <v/>
      </c>
      <c r="D34" s="9" t="str">
        <f t="shared" si="0"/>
        <v/>
      </c>
      <c r="E34" s="6" t="str">
        <f>IF($A34="","",IFERROR(MAXIFS(tblVentas[Fecha],tblVentas[Cliente],$A34,tblVentas[Forma de Pago],"Fiado"),""))</f>
        <v/>
      </c>
      <c r="F34" s="1" t="str">
        <f t="shared" si="1"/>
        <v/>
      </c>
      <c r="H34" s="7"/>
      <c r="I34" s="4"/>
      <c r="J34" s="8"/>
    </row>
    <row r="35" spans="1:10" x14ac:dyDescent="0.25">
      <c r="A35" s="4"/>
      <c r="B35" s="9" t="str">
        <f>IF($A35="","",SUMIFS(tblVentas[Total Venta],tblVentas[Cliente],$A35,tblVentas[Forma de Pago],"Fiado"))</f>
        <v/>
      </c>
      <c r="C35" s="9" t="str">
        <f>IF($A35="","",SUMIFS(tblAbonos[Monto Abonado],tblAbonos[Cliente],$A35))</f>
        <v/>
      </c>
      <c r="D35" s="9" t="str">
        <f t="shared" si="0"/>
        <v/>
      </c>
      <c r="E35" s="6" t="str">
        <f>IF($A35="","",IFERROR(MAXIFS(tblVentas[Fecha],tblVentas[Cliente],$A35,tblVentas[Forma de Pago],"Fiado"),""))</f>
        <v/>
      </c>
      <c r="F35" s="1" t="str">
        <f t="shared" si="1"/>
        <v/>
      </c>
      <c r="H35" s="7"/>
      <c r="I35" s="4"/>
      <c r="J35" s="8"/>
    </row>
    <row r="36" spans="1:10" x14ac:dyDescent="0.25">
      <c r="A36" s="4"/>
      <c r="B36" s="9" t="str">
        <f>IF($A36="","",SUMIFS(tblVentas[Total Venta],tblVentas[Cliente],$A36,tblVentas[Forma de Pago],"Fiado"))</f>
        <v/>
      </c>
      <c r="C36" s="9" t="str">
        <f>IF($A36="","",SUMIFS(tblAbonos[Monto Abonado],tblAbonos[Cliente],$A36))</f>
        <v/>
      </c>
      <c r="D36" s="9" t="str">
        <f t="shared" ref="D36:D67" si="2">IF($A36="","",$B36-$C36)</f>
        <v/>
      </c>
      <c r="E36" s="6" t="str">
        <f>IF($A36="","",IFERROR(MAXIFS(tblVentas[Fecha],tblVentas[Cliente],$A36,tblVentas[Forma de Pago],"Fiado"),""))</f>
        <v/>
      </c>
      <c r="F36" s="1" t="str">
        <f t="shared" ref="F36:F67" si="3">IF($A36="","",IF($D36&lt;=0,"Al día","Pendiente"))</f>
        <v/>
      </c>
      <c r="H36" s="7"/>
      <c r="I36" s="4"/>
      <c r="J36" s="8"/>
    </row>
    <row r="37" spans="1:10" x14ac:dyDescent="0.25">
      <c r="A37" s="4"/>
      <c r="B37" s="9" t="str">
        <f>IF($A37="","",SUMIFS(tblVentas[Total Venta],tblVentas[Cliente],$A37,tblVentas[Forma de Pago],"Fiado"))</f>
        <v/>
      </c>
      <c r="C37" s="9" t="str">
        <f>IF($A37="","",SUMIFS(tblAbonos[Monto Abonado],tblAbonos[Cliente],$A37))</f>
        <v/>
      </c>
      <c r="D37" s="9" t="str">
        <f t="shared" si="2"/>
        <v/>
      </c>
      <c r="E37" s="6" t="str">
        <f>IF($A37="","",IFERROR(MAXIFS(tblVentas[Fecha],tblVentas[Cliente],$A37,tblVentas[Forma de Pago],"Fiado"),""))</f>
        <v/>
      </c>
      <c r="F37" s="1" t="str">
        <f t="shared" si="3"/>
        <v/>
      </c>
      <c r="H37" s="7"/>
      <c r="I37" s="4"/>
      <c r="J37" s="8"/>
    </row>
    <row r="38" spans="1:10" x14ac:dyDescent="0.25">
      <c r="A38" s="4"/>
      <c r="B38" s="9" t="str">
        <f>IF($A38="","",SUMIFS(tblVentas[Total Venta],tblVentas[Cliente],$A38,tblVentas[Forma de Pago],"Fiado"))</f>
        <v/>
      </c>
      <c r="C38" s="9" t="str">
        <f>IF($A38="","",SUMIFS(tblAbonos[Monto Abonado],tblAbonos[Cliente],$A38))</f>
        <v/>
      </c>
      <c r="D38" s="9" t="str">
        <f t="shared" si="2"/>
        <v/>
      </c>
      <c r="E38" s="6" t="str">
        <f>IF($A38="","",IFERROR(MAXIFS(tblVentas[Fecha],tblVentas[Cliente],$A38,tblVentas[Forma de Pago],"Fiado"),""))</f>
        <v/>
      </c>
      <c r="F38" s="1" t="str">
        <f t="shared" si="3"/>
        <v/>
      </c>
      <c r="H38" s="7"/>
      <c r="I38" s="4"/>
      <c r="J38" s="8"/>
    </row>
    <row r="39" spans="1:10" x14ac:dyDescent="0.25">
      <c r="A39" s="4"/>
      <c r="B39" s="9" t="str">
        <f>IF($A39="","",SUMIFS(tblVentas[Total Venta],tblVentas[Cliente],$A39,tblVentas[Forma de Pago],"Fiado"))</f>
        <v/>
      </c>
      <c r="C39" s="9" t="str">
        <f>IF($A39="","",SUMIFS(tblAbonos[Monto Abonado],tblAbonos[Cliente],$A39))</f>
        <v/>
      </c>
      <c r="D39" s="9" t="str">
        <f t="shared" si="2"/>
        <v/>
      </c>
      <c r="E39" s="6" t="str">
        <f>IF($A39="","",IFERROR(MAXIFS(tblVentas[Fecha],tblVentas[Cliente],$A39,tblVentas[Forma de Pago],"Fiado"),""))</f>
        <v/>
      </c>
      <c r="F39" s="1" t="str">
        <f t="shared" si="3"/>
        <v/>
      </c>
      <c r="H39" s="7"/>
      <c r="I39" s="4"/>
      <c r="J39" s="8"/>
    </row>
    <row r="40" spans="1:10" x14ac:dyDescent="0.25">
      <c r="A40" s="4"/>
      <c r="B40" s="9" t="str">
        <f>IF($A40="","",SUMIFS(tblVentas[Total Venta],tblVentas[Cliente],$A40,tblVentas[Forma de Pago],"Fiado"))</f>
        <v/>
      </c>
      <c r="C40" s="9" t="str">
        <f>IF($A40="","",SUMIFS(tblAbonos[Monto Abonado],tblAbonos[Cliente],$A40))</f>
        <v/>
      </c>
      <c r="D40" s="9" t="str">
        <f t="shared" si="2"/>
        <v/>
      </c>
      <c r="E40" s="6" t="str">
        <f>IF($A40="","",IFERROR(MAXIFS(tblVentas[Fecha],tblVentas[Cliente],$A40,tblVentas[Forma de Pago],"Fiado"),""))</f>
        <v/>
      </c>
      <c r="F40" s="1" t="str">
        <f t="shared" si="3"/>
        <v/>
      </c>
      <c r="H40" s="7"/>
      <c r="I40" s="4"/>
      <c r="J40" s="8"/>
    </row>
    <row r="41" spans="1:10" x14ac:dyDescent="0.25">
      <c r="A41" s="4"/>
      <c r="B41" s="9" t="str">
        <f>IF($A41="","",SUMIFS(tblVentas[Total Venta],tblVentas[Cliente],$A41,tblVentas[Forma de Pago],"Fiado"))</f>
        <v/>
      </c>
      <c r="C41" s="9" t="str">
        <f>IF($A41="","",SUMIFS(tblAbonos[Monto Abonado],tblAbonos[Cliente],$A41))</f>
        <v/>
      </c>
      <c r="D41" s="9" t="str">
        <f t="shared" si="2"/>
        <v/>
      </c>
      <c r="E41" s="6" t="str">
        <f>IF($A41="","",IFERROR(MAXIFS(tblVentas[Fecha],tblVentas[Cliente],$A41,tblVentas[Forma de Pago],"Fiado"),""))</f>
        <v/>
      </c>
      <c r="F41" s="1" t="str">
        <f t="shared" si="3"/>
        <v/>
      </c>
      <c r="H41" s="7"/>
      <c r="I41" s="4"/>
      <c r="J41" s="8"/>
    </row>
    <row r="42" spans="1:10" x14ac:dyDescent="0.25">
      <c r="A42" s="4"/>
      <c r="B42" s="9" t="str">
        <f>IF($A42="","",SUMIFS(tblVentas[Total Venta],tblVentas[Cliente],$A42,tblVentas[Forma de Pago],"Fiado"))</f>
        <v/>
      </c>
      <c r="C42" s="9" t="str">
        <f>IF($A42="","",SUMIFS(tblAbonos[Monto Abonado],tblAbonos[Cliente],$A42))</f>
        <v/>
      </c>
      <c r="D42" s="9" t="str">
        <f t="shared" si="2"/>
        <v/>
      </c>
      <c r="E42" s="6" t="str">
        <f>IF($A42="","",IFERROR(MAXIFS(tblVentas[Fecha],tblVentas[Cliente],$A42,tblVentas[Forma de Pago],"Fiado"),""))</f>
        <v/>
      </c>
      <c r="F42" s="1" t="str">
        <f t="shared" si="3"/>
        <v/>
      </c>
      <c r="H42" s="7"/>
      <c r="I42" s="4"/>
      <c r="J42" s="8"/>
    </row>
    <row r="43" spans="1:10" x14ac:dyDescent="0.25">
      <c r="A43" s="4"/>
      <c r="B43" s="9" t="str">
        <f>IF($A43="","",SUMIFS(tblVentas[Total Venta],tblVentas[Cliente],$A43,tblVentas[Forma de Pago],"Fiado"))</f>
        <v/>
      </c>
      <c r="C43" s="9" t="str">
        <f>IF($A43="","",SUMIFS(tblAbonos[Monto Abonado],tblAbonos[Cliente],$A43))</f>
        <v/>
      </c>
      <c r="D43" s="9" t="str">
        <f t="shared" si="2"/>
        <v/>
      </c>
      <c r="E43" s="6" t="str">
        <f>IF($A43="","",IFERROR(MAXIFS(tblVentas[Fecha],tblVentas[Cliente],$A43,tblVentas[Forma de Pago],"Fiado"),""))</f>
        <v/>
      </c>
      <c r="F43" s="1" t="str">
        <f t="shared" si="3"/>
        <v/>
      </c>
      <c r="H43" s="7"/>
      <c r="I43" s="4"/>
      <c r="J43" s="8"/>
    </row>
    <row r="44" spans="1:10" x14ac:dyDescent="0.25">
      <c r="A44" s="4"/>
      <c r="B44" s="9" t="str">
        <f>IF($A44="","",SUMIFS(tblVentas[Total Venta],tblVentas[Cliente],$A44,tblVentas[Forma de Pago],"Fiado"))</f>
        <v/>
      </c>
      <c r="C44" s="9" t="str">
        <f>IF($A44="","",SUMIFS(tblAbonos[Monto Abonado],tblAbonos[Cliente],$A44))</f>
        <v/>
      </c>
      <c r="D44" s="9" t="str">
        <f t="shared" si="2"/>
        <v/>
      </c>
      <c r="E44" s="6" t="str">
        <f>IF($A44="","",IFERROR(MAXIFS(tblVentas[Fecha],tblVentas[Cliente],$A44,tblVentas[Forma de Pago],"Fiado"),""))</f>
        <v/>
      </c>
      <c r="F44" s="1" t="str">
        <f t="shared" si="3"/>
        <v/>
      </c>
      <c r="H44" s="7"/>
      <c r="I44" s="4"/>
      <c r="J44" s="8"/>
    </row>
    <row r="45" spans="1:10" x14ac:dyDescent="0.25">
      <c r="A45" s="4"/>
      <c r="B45" s="9" t="str">
        <f>IF($A45="","",SUMIFS(tblVentas[Total Venta],tblVentas[Cliente],$A45,tblVentas[Forma de Pago],"Fiado"))</f>
        <v/>
      </c>
      <c r="C45" s="9" t="str">
        <f>IF($A45="","",SUMIFS(tblAbonos[Monto Abonado],tblAbonos[Cliente],$A45))</f>
        <v/>
      </c>
      <c r="D45" s="9" t="str">
        <f t="shared" si="2"/>
        <v/>
      </c>
      <c r="E45" s="6" t="str">
        <f>IF($A45="","",IFERROR(MAXIFS(tblVentas[Fecha],tblVentas[Cliente],$A45,tblVentas[Forma de Pago],"Fiado"),""))</f>
        <v/>
      </c>
      <c r="F45" s="1" t="str">
        <f t="shared" si="3"/>
        <v/>
      </c>
      <c r="H45" s="7"/>
      <c r="I45" s="4"/>
      <c r="J45" s="8"/>
    </row>
    <row r="46" spans="1:10" x14ac:dyDescent="0.25">
      <c r="A46" s="4"/>
      <c r="B46" s="9" t="str">
        <f>IF($A46="","",SUMIFS(tblVentas[Total Venta],tblVentas[Cliente],$A46,tblVentas[Forma de Pago],"Fiado"))</f>
        <v/>
      </c>
      <c r="C46" s="9" t="str">
        <f>IF($A46="","",SUMIFS(tblAbonos[Monto Abonado],tblAbonos[Cliente],$A46))</f>
        <v/>
      </c>
      <c r="D46" s="9" t="str">
        <f t="shared" si="2"/>
        <v/>
      </c>
      <c r="E46" s="6" t="str">
        <f>IF($A46="","",IFERROR(MAXIFS(tblVentas[Fecha],tblVentas[Cliente],$A46,tblVentas[Forma de Pago],"Fiado"),""))</f>
        <v/>
      </c>
      <c r="F46" s="1" t="str">
        <f t="shared" si="3"/>
        <v/>
      </c>
      <c r="H46" s="7"/>
      <c r="I46" s="4"/>
      <c r="J46" s="8"/>
    </row>
    <row r="47" spans="1:10" x14ac:dyDescent="0.25">
      <c r="A47" s="4"/>
      <c r="B47" s="9" t="str">
        <f>IF($A47="","",SUMIFS(tblVentas[Total Venta],tblVentas[Cliente],$A47,tblVentas[Forma de Pago],"Fiado"))</f>
        <v/>
      </c>
      <c r="C47" s="9" t="str">
        <f>IF($A47="","",SUMIFS(tblAbonos[Monto Abonado],tblAbonos[Cliente],$A47))</f>
        <v/>
      </c>
      <c r="D47" s="9" t="str">
        <f t="shared" si="2"/>
        <v/>
      </c>
      <c r="E47" s="6" t="str">
        <f>IF($A47="","",IFERROR(MAXIFS(tblVentas[Fecha],tblVentas[Cliente],$A47,tblVentas[Forma de Pago],"Fiado"),""))</f>
        <v/>
      </c>
      <c r="F47" s="1" t="str">
        <f t="shared" si="3"/>
        <v/>
      </c>
      <c r="H47" s="7"/>
      <c r="I47" s="4"/>
      <c r="J47" s="8"/>
    </row>
    <row r="48" spans="1:10" x14ac:dyDescent="0.25">
      <c r="A48" s="4"/>
      <c r="B48" s="9" t="str">
        <f>IF($A48="","",SUMIFS(tblVentas[Total Venta],tblVentas[Cliente],$A48,tblVentas[Forma de Pago],"Fiado"))</f>
        <v/>
      </c>
      <c r="C48" s="9" t="str">
        <f>IF($A48="","",SUMIFS(tblAbonos[Monto Abonado],tblAbonos[Cliente],$A48))</f>
        <v/>
      </c>
      <c r="D48" s="9" t="str">
        <f t="shared" si="2"/>
        <v/>
      </c>
      <c r="E48" s="6" t="str">
        <f>IF($A48="","",IFERROR(MAXIFS(tblVentas[Fecha],tblVentas[Cliente],$A48,tblVentas[Forma de Pago],"Fiado"),""))</f>
        <v/>
      </c>
      <c r="F48" s="1" t="str">
        <f t="shared" si="3"/>
        <v/>
      </c>
      <c r="H48" s="7"/>
      <c r="I48" s="4"/>
      <c r="J48" s="8"/>
    </row>
    <row r="49" spans="1:10" x14ac:dyDescent="0.25">
      <c r="A49" s="4"/>
      <c r="B49" s="9" t="str">
        <f>IF($A49="","",SUMIFS(tblVentas[Total Venta],tblVentas[Cliente],$A49,tblVentas[Forma de Pago],"Fiado"))</f>
        <v/>
      </c>
      <c r="C49" s="9" t="str">
        <f>IF($A49="","",SUMIFS(tblAbonos[Monto Abonado],tblAbonos[Cliente],$A49))</f>
        <v/>
      </c>
      <c r="D49" s="9" t="str">
        <f t="shared" si="2"/>
        <v/>
      </c>
      <c r="E49" s="6" t="str">
        <f>IF($A49="","",IFERROR(MAXIFS(tblVentas[Fecha],tblVentas[Cliente],$A49,tblVentas[Forma de Pago],"Fiado"),""))</f>
        <v/>
      </c>
      <c r="F49" s="1" t="str">
        <f t="shared" si="3"/>
        <v/>
      </c>
      <c r="H49" s="7"/>
      <c r="I49" s="4"/>
      <c r="J49" s="8"/>
    </row>
    <row r="50" spans="1:10" x14ac:dyDescent="0.25">
      <c r="A50" s="4"/>
      <c r="B50" s="9" t="str">
        <f>IF($A50="","",SUMIFS(tblVentas[Total Venta],tblVentas[Cliente],$A50,tblVentas[Forma de Pago],"Fiado"))</f>
        <v/>
      </c>
      <c r="C50" s="9" t="str">
        <f>IF($A50="","",SUMIFS(tblAbonos[Monto Abonado],tblAbonos[Cliente],$A50))</f>
        <v/>
      </c>
      <c r="D50" s="9" t="str">
        <f t="shared" si="2"/>
        <v/>
      </c>
      <c r="E50" s="6" t="str">
        <f>IF($A50="","",IFERROR(MAXIFS(tblVentas[Fecha],tblVentas[Cliente],$A50,tblVentas[Forma de Pago],"Fiado"),""))</f>
        <v/>
      </c>
      <c r="F50" s="1" t="str">
        <f t="shared" si="3"/>
        <v/>
      </c>
      <c r="H50" s="7"/>
      <c r="I50" s="4"/>
      <c r="J50" s="8"/>
    </row>
    <row r="51" spans="1:10" x14ac:dyDescent="0.25">
      <c r="A51" s="4"/>
      <c r="B51" s="9" t="str">
        <f>IF($A51="","",SUMIFS(tblVentas[Total Venta],tblVentas[Cliente],$A51,tblVentas[Forma de Pago],"Fiado"))</f>
        <v/>
      </c>
      <c r="C51" s="9" t="str">
        <f>IF($A51="","",SUMIFS(tblAbonos[Monto Abonado],tblAbonos[Cliente],$A51))</f>
        <v/>
      </c>
      <c r="D51" s="9" t="str">
        <f t="shared" si="2"/>
        <v/>
      </c>
      <c r="E51" s="6" t="str">
        <f>IF($A51="","",IFERROR(MAXIFS(tblVentas[Fecha],tblVentas[Cliente],$A51,tblVentas[Forma de Pago],"Fiado"),""))</f>
        <v/>
      </c>
      <c r="F51" s="1" t="str">
        <f t="shared" si="3"/>
        <v/>
      </c>
      <c r="H51" s="7"/>
      <c r="I51" s="4"/>
      <c r="J51" s="8"/>
    </row>
    <row r="52" spans="1:10" x14ac:dyDescent="0.25">
      <c r="A52" s="4"/>
      <c r="B52" s="9" t="str">
        <f>IF($A52="","",SUMIFS(tblVentas[Total Venta],tblVentas[Cliente],$A52,tblVentas[Forma de Pago],"Fiado"))</f>
        <v/>
      </c>
      <c r="C52" s="9" t="str">
        <f>IF($A52="","",SUMIFS(tblAbonos[Monto Abonado],tblAbonos[Cliente],$A52))</f>
        <v/>
      </c>
      <c r="D52" s="9" t="str">
        <f t="shared" si="2"/>
        <v/>
      </c>
      <c r="E52" s="6" t="str">
        <f>IF($A52="","",IFERROR(MAXIFS(tblVentas[Fecha],tblVentas[Cliente],$A52,tblVentas[Forma de Pago],"Fiado"),""))</f>
        <v/>
      </c>
      <c r="F52" s="1" t="str">
        <f t="shared" si="3"/>
        <v/>
      </c>
      <c r="H52" s="7"/>
      <c r="I52" s="4"/>
      <c r="J52" s="8"/>
    </row>
    <row r="53" spans="1:10" x14ac:dyDescent="0.25">
      <c r="A53" s="4"/>
      <c r="B53" s="9" t="str">
        <f>IF($A53="","",SUMIFS(tblVentas[Total Venta],tblVentas[Cliente],$A53,tblVentas[Forma de Pago],"Fiado"))</f>
        <v/>
      </c>
      <c r="C53" s="9" t="str">
        <f>IF($A53="","",SUMIFS(tblAbonos[Monto Abonado],tblAbonos[Cliente],$A53))</f>
        <v/>
      </c>
      <c r="D53" s="9" t="str">
        <f t="shared" si="2"/>
        <v/>
      </c>
      <c r="E53" s="6" t="str">
        <f>IF($A53="","",IFERROR(MAXIFS(tblVentas[Fecha],tblVentas[Cliente],$A53,tblVentas[Forma de Pago],"Fiado"),""))</f>
        <v/>
      </c>
      <c r="F53" s="1" t="str">
        <f t="shared" si="3"/>
        <v/>
      </c>
      <c r="H53" s="7"/>
      <c r="I53" s="4"/>
      <c r="J53" s="8"/>
    </row>
    <row r="54" spans="1:10" x14ac:dyDescent="0.25">
      <c r="A54" s="4"/>
      <c r="B54" s="9" t="str">
        <f>IF($A54="","",SUMIFS(tblVentas[Total Venta],tblVentas[Cliente],$A54,tblVentas[Forma de Pago],"Fiado"))</f>
        <v/>
      </c>
      <c r="C54" s="9" t="str">
        <f>IF($A54="","",SUMIFS(tblAbonos[Monto Abonado],tblAbonos[Cliente],$A54))</f>
        <v/>
      </c>
      <c r="D54" s="9" t="str">
        <f t="shared" si="2"/>
        <v/>
      </c>
      <c r="E54" s="6" t="str">
        <f>IF($A54="","",IFERROR(MAXIFS(tblVentas[Fecha],tblVentas[Cliente],$A54,tblVentas[Forma de Pago],"Fiado"),""))</f>
        <v/>
      </c>
      <c r="F54" s="1" t="str">
        <f t="shared" si="3"/>
        <v/>
      </c>
      <c r="H54" s="7"/>
      <c r="I54" s="4"/>
      <c r="J54" s="8"/>
    </row>
    <row r="55" spans="1:10" x14ac:dyDescent="0.25">
      <c r="A55" s="4"/>
      <c r="B55" s="9" t="str">
        <f>IF($A55="","",SUMIFS(tblVentas[Total Venta],tblVentas[Cliente],$A55,tblVentas[Forma de Pago],"Fiado"))</f>
        <v/>
      </c>
      <c r="C55" s="9" t="str">
        <f>IF($A55="","",SUMIFS(tblAbonos[Monto Abonado],tblAbonos[Cliente],$A55))</f>
        <v/>
      </c>
      <c r="D55" s="9" t="str">
        <f t="shared" si="2"/>
        <v/>
      </c>
      <c r="E55" s="6" t="str">
        <f>IF($A55="","",IFERROR(MAXIFS(tblVentas[Fecha],tblVentas[Cliente],$A55,tblVentas[Forma de Pago],"Fiado"),""))</f>
        <v/>
      </c>
      <c r="F55" s="1" t="str">
        <f t="shared" si="3"/>
        <v/>
      </c>
      <c r="H55" s="7"/>
      <c r="I55" s="4"/>
      <c r="J55" s="8"/>
    </row>
    <row r="56" spans="1:10" x14ac:dyDescent="0.25">
      <c r="A56" s="4"/>
      <c r="B56" s="9" t="str">
        <f>IF($A56="","",SUMIFS(tblVentas[Total Venta],tblVentas[Cliente],$A56,tblVentas[Forma de Pago],"Fiado"))</f>
        <v/>
      </c>
      <c r="C56" s="9" t="str">
        <f>IF($A56="","",SUMIFS(tblAbonos[Monto Abonado],tblAbonos[Cliente],$A56))</f>
        <v/>
      </c>
      <c r="D56" s="9" t="str">
        <f t="shared" si="2"/>
        <v/>
      </c>
      <c r="E56" s="6" t="str">
        <f>IF($A56="","",IFERROR(MAXIFS(tblVentas[Fecha],tblVentas[Cliente],$A56,tblVentas[Forma de Pago],"Fiado"),""))</f>
        <v/>
      </c>
      <c r="F56" s="1" t="str">
        <f t="shared" si="3"/>
        <v/>
      </c>
      <c r="H56" s="7"/>
      <c r="I56" s="4"/>
      <c r="J56" s="8"/>
    </row>
    <row r="57" spans="1:10" x14ac:dyDescent="0.25">
      <c r="A57" s="4"/>
      <c r="B57" s="9" t="str">
        <f>IF($A57="","",SUMIFS(tblVentas[Total Venta],tblVentas[Cliente],$A57,tblVentas[Forma de Pago],"Fiado"))</f>
        <v/>
      </c>
      <c r="C57" s="9" t="str">
        <f>IF($A57="","",SUMIFS(tblAbonos[Monto Abonado],tblAbonos[Cliente],$A57))</f>
        <v/>
      </c>
      <c r="D57" s="9" t="str">
        <f t="shared" si="2"/>
        <v/>
      </c>
      <c r="E57" s="6" t="str">
        <f>IF($A57="","",IFERROR(MAXIFS(tblVentas[Fecha],tblVentas[Cliente],$A57,tblVentas[Forma de Pago],"Fiado"),""))</f>
        <v/>
      </c>
      <c r="F57" s="1" t="str">
        <f t="shared" si="3"/>
        <v/>
      </c>
      <c r="H57" s="7"/>
      <c r="I57" s="4"/>
      <c r="J57" s="8"/>
    </row>
    <row r="58" spans="1:10" x14ac:dyDescent="0.25">
      <c r="A58" s="4"/>
      <c r="B58" s="9" t="str">
        <f>IF($A58="","",SUMIFS(tblVentas[Total Venta],tblVentas[Cliente],$A58,tblVentas[Forma de Pago],"Fiado"))</f>
        <v/>
      </c>
      <c r="C58" s="9" t="str">
        <f>IF($A58="","",SUMIFS(tblAbonos[Monto Abonado],tblAbonos[Cliente],$A58))</f>
        <v/>
      </c>
      <c r="D58" s="9" t="str">
        <f t="shared" si="2"/>
        <v/>
      </c>
      <c r="E58" s="6" t="str">
        <f>IF($A58="","",IFERROR(MAXIFS(tblVentas[Fecha],tblVentas[Cliente],$A58,tblVentas[Forma de Pago],"Fiado"),""))</f>
        <v/>
      </c>
      <c r="F58" s="1" t="str">
        <f t="shared" si="3"/>
        <v/>
      </c>
      <c r="H58" s="7"/>
      <c r="I58" s="4"/>
      <c r="J58" s="8"/>
    </row>
    <row r="59" spans="1:10" x14ac:dyDescent="0.25">
      <c r="A59" s="4"/>
      <c r="B59" s="9" t="str">
        <f>IF($A59="","",SUMIFS(tblVentas[Total Venta],tblVentas[Cliente],$A59,tblVentas[Forma de Pago],"Fiado"))</f>
        <v/>
      </c>
      <c r="C59" s="9" t="str">
        <f>IF($A59="","",SUMIFS(tblAbonos[Monto Abonado],tblAbonos[Cliente],$A59))</f>
        <v/>
      </c>
      <c r="D59" s="9" t="str">
        <f t="shared" si="2"/>
        <v/>
      </c>
      <c r="E59" s="6" t="str">
        <f>IF($A59="","",IFERROR(MAXIFS(tblVentas[Fecha],tblVentas[Cliente],$A59,tblVentas[Forma de Pago],"Fiado"),""))</f>
        <v/>
      </c>
      <c r="F59" s="1" t="str">
        <f t="shared" si="3"/>
        <v/>
      </c>
      <c r="H59" s="7"/>
      <c r="I59" s="4"/>
      <c r="J59" s="8"/>
    </row>
    <row r="60" spans="1:10" x14ac:dyDescent="0.25">
      <c r="A60" s="4"/>
      <c r="B60" s="9" t="str">
        <f>IF($A60="","",SUMIFS(tblVentas[Total Venta],tblVentas[Cliente],$A60,tblVentas[Forma de Pago],"Fiado"))</f>
        <v/>
      </c>
      <c r="C60" s="9" t="str">
        <f>IF($A60="","",SUMIFS(tblAbonos[Monto Abonado],tblAbonos[Cliente],$A60))</f>
        <v/>
      </c>
      <c r="D60" s="9" t="str">
        <f t="shared" si="2"/>
        <v/>
      </c>
      <c r="E60" s="6" t="str">
        <f>IF($A60="","",IFERROR(MAXIFS(tblVentas[Fecha],tblVentas[Cliente],$A60,tblVentas[Forma de Pago],"Fiado"),""))</f>
        <v/>
      </c>
      <c r="F60" s="1" t="str">
        <f t="shared" si="3"/>
        <v/>
      </c>
      <c r="H60" s="7"/>
      <c r="I60" s="4"/>
      <c r="J60" s="8"/>
    </row>
    <row r="61" spans="1:10" x14ac:dyDescent="0.25">
      <c r="A61" s="4"/>
      <c r="B61" s="9" t="str">
        <f>IF($A61="","",SUMIFS(tblVentas[Total Venta],tblVentas[Cliente],$A61,tblVentas[Forma de Pago],"Fiado"))</f>
        <v/>
      </c>
      <c r="C61" s="9" t="str">
        <f>IF($A61="","",SUMIFS(tblAbonos[Monto Abonado],tblAbonos[Cliente],$A61))</f>
        <v/>
      </c>
      <c r="D61" s="9" t="str">
        <f t="shared" si="2"/>
        <v/>
      </c>
      <c r="E61" s="6" t="str">
        <f>IF($A61="","",IFERROR(MAXIFS(tblVentas[Fecha],tblVentas[Cliente],$A61,tblVentas[Forma de Pago],"Fiado"),""))</f>
        <v/>
      </c>
      <c r="F61" s="1" t="str">
        <f t="shared" si="3"/>
        <v/>
      </c>
      <c r="H61" s="7"/>
      <c r="I61" s="4"/>
      <c r="J61" s="8"/>
    </row>
    <row r="62" spans="1:10" x14ac:dyDescent="0.25">
      <c r="A62" s="4"/>
      <c r="B62" s="9" t="str">
        <f>IF($A62="","",SUMIFS(tblVentas[Total Venta],tblVentas[Cliente],$A62,tblVentas[Forma de Pago],"Fiado"))</f>
        <v/>
      </c>
      <c r="C62" s="9" t="str">
        <f>IF($A62="","",SUMIFS(tblAbonos[Monto Abonado],tblAbonos[Cliente],$A62))</f>
        <v/>
      </c>
      <c r="D62" s="9" t="str">
        <f t="shared" si="2"/>
        <v/>
      </c>
      <c r="E62" s="6" t="str">
        <f>IF($A62="","",IFERROR(MAXIFS(tblVentas[Fecha],tblVentas[Cliente],$A62,tblVentas[Forma de Pago],"Fiado"),""))</f>
        <v/>
      </c>
      <c r="F62" s="1" t="str">
        <f t="shared" si="3"/>
        <v/>
      </c>
      <c r="H62" s="7"/>
      <c r="I62" s="4"/>
      <c r="J62" s="8"/>
    </row>
    <row r="63" spans="1:10" x14ac:dyDescent="0.25">
      <c r="A63" s="4"/>
      <c r="B63" s="9" t="str">
        <f>IF($A63="","",SUMIFS(tblVentas[Total Venta],tblVentas[Cliente],$A63,tblVentas[Forma de Pago],"Fiado"))</f>
        <v/>
      </c>
      <c r="C63" s="9" t="str">
        <f>IF($A63="","",SUMIFS(tblAbonos[Monto Abonado],tblAbonos[Cliente],$A63))</f>
        <v/>
      </c>
      <c r="D63" s="9" t="str">
        <f t="shared" si="2"/>
        <v/>
      </c>
      <c r="E63" s="6" t="str">
        <f>IF($A63="","",IFERROR(MAXIFS(tblVentas[Fecha],tblVentas[Cliente],$A63,tblVentas[Forma de Pago],"Fiado"),""))</f>
        <v/>
      </c>
      <c r="F63" s="1" t="str">
        <f t="shared" si="3"/>
        <v/>
      </c>
      <c r="H63" s="7"/>
      <c r="I63" s="4"/>
      <c r="J63" s="8"/>
    </row>
    <row r="64" spans="1:10" x14ac:dyDescent="0.25">
      <c r="A64" s="4"/>
      <c r="B64" s="9" t="str">
        <f>IF($A64="","",SUMIFS(tblVentas[Total Venta],tblVentas[Cliente],$A64,tblVentas[Forma de Pago],"Fiado"))</f>
        <v/>
      </c>
      <c r="C64" s="9" t="str">
        <f>IF($A64="","",SUMIFS(tblAbonos[Monto Abonado],tblAbonos[Cliente],$A64))</f>
        <v/>
      </c>
      <c r="D64" s="9" t="str">
        <f t="shared" si="2"/>
        <v/>
      </c>
      <c r="E64" s="6" t="str">
        <f>IF($A64="","",IFERROR(MAXIFS(tblVentas[Fecha],tblVentas[Cliente],$A64,tblVentas[Forma de Pago],"Fiado"),""))</f>
        <v/>
      </c>
      <c r="F64" s="1" t="str">
        <f t="shared" si="3"/>
        <v/>
      </c>
      <c r="H64" s="7"/>
      <c r="I64" s="4"/>
      <c r="J64" s="8"/>
    </row>
    <row r="65" spans="1:10" x14ac:dyDescent="0.25">
      <c r="A65" s="4"/>
      <c r="B65" s="9" t="str">
        <f>IF($A65="","",SUMIFS(tblVentas[Total Venta],tblVentas[Cliente],$A65,tblVentas[Forma de Pago],"Fiado"))</f>
        <v/>
      </c>
      <c r="C65" s="9" t="str">
        <f>IF($A65="","",SUMIFS(tblAbonos[Monto Abonado],tblAbonos[Cliente],$A65))</f>
        <v/>
      </c>
      <c r="D65" s="9" t="str">
        <f t="shared" si="2"/>
        <v/>
      </c>
      <c r="E65" s="6" t="str">
        <f>IF($A65="","",IFERROR(MAXIFS(tblVentas[Fecha],tblVentas[Cliente],$A65,tblVentas[Forma de Pago],"Fiado"),""))</f>
        <v/>
      </c>
      <c r="F65" s="1" t="str">
        <f t="shared" si="3"/>
        <v/>
      </c>
      <c r="H65" s="7"/>
      <c r="I65" s="4"/>
      <c r="J65" s="8"/>
    </row>
    <row r="66" spans="1:10" x14ac:dyDescent="0.25">
      <c r="A66" s="4"/>
      <c r="B66" s="9" t="str">
        <f>IF($A66="","",SUMIFS(tblVentas[Total Venta],tblVentas[Cliente],$A66,tblVentas[Forma de Pago],"Fiado"))</f>
        <v/>
      </c>
      <c r="C66" s="9" t="str">
        <f>IF($A66="","",SUMIFS(tblAbonos[Monto Abonado],tblAbonos[Cliente],$A66))</f>
        <v/>
      </c>
      <c r="D66" s="9" t="str">
        <f t="shared" si="2"/>
        <v/>
      </c>
      <c r="E66" s="6" t="str">
        <f>IF($A66="","",IFERROR(MAXIFS(tblVentas[Fecha],tblVentas[Cliente],$A66,tblVentas[Forma de Pago],"Fiado"),""))</f>
        <v/>
      </c>
      <c r="F66" s="1" t="str">
        <f t="shared" si="3"/>
        <v/>
      </c>
      <c r="H66" s="7"/>
      <c r="I66" s="4"/>
      <c r="J66" s="8"/>
    </row>
    <row r="67" spans="1:10" x14ac:dyDescent="0.25">
      <c r="A67" s="4"/>
      <c r="B67" s="9" t="str">
        <f>IF($A67="","",SUMIFS(tblVentas[Total Venta],tblVentas[Cliente],$A67,tblVentas[Forma de Pago],"Fiado"))</f>
        <v/>
      </c>
      <c r="C67" s="9" t="str">
        <f>IF($A67="","",SUMIFS(tblAbonos[Monto Abonado],tblAbonos[Cliente],$A67))</f>
        <v/>
      </c>
      <c r="D67" s="9" t="str">
        <f t="shared" si="2"/>
        <v/>
      </c>
      <c r="E67" s="6" t="str">
        <f>IF($A67="","",IFERROR(MAXIFS(tblVentas[Fecha],tblVentas[Cliente],$A67,tblVentas[Forma de Pago],"Fiado"),""))</f>
        <v/>
      </c>
      <c r="F67" s="1" t="str">
        <f t="shared" si="3"/>
        <v/>
      </c>
      <c r="H67" s="7"/>
      <c r="I67" s="4"/>
      <c r="J67" s="8"/>
    </row>
    <row r="68" spans="1:10" x14ac:dyDescent="0.25">
      <c r="A68" s="4"/>
      <c r="B68" s="9" t="str">
        <f>IF($A68="","",SUMIFS(tblVentas[Total Venta],tblVentas[Cliente],$A68,tblVentas[Forma de Pago],"Fiado"))</f>
        <v/>
      </c>
      <c r="C68" s="9" t="str">
        <f>IF($A68="","",SUMIFS(tblAbonos[Monto Abonado],tblAbonos[Cliente],$A68))</f>
        <v/>
      </c>
      <c r="D68" s="9" t="str">
        <f t="shared" ref="D68:D103" si="4">IF($A68="","",$B68-$C68)</f>
        <v/>
      </c>
      <c r="E68" s="6" t="str">
        <f>IF($A68="","",IFERROR(MAXIFS(tblVentas[Fecha],tblVentas[Cliente],$A68,tblVentas[Forma de Pago],"Fiado"),""))</f>
        <v/>
      </c>
      <c r="F68" s="1" t="str">
        <f t="shared" ref="F68:F103" si="5">IF($A68="","",IF($D68&lt;=0,"Al día","Pendiente"))</f>
        <v/>
      </c>
      <c r="H68" s="7"/>
      <c r="I68" s="4"/>
      <c r="J68" s="8"/>
    </row>
    <row r="69" spans="1:10" x14ac:dyDescent="0.25">
      <c r="A69" s="4"/>
      <c r="B69" s="9" t="str">
        <f>IF($A69="","",SUMIFS(tblVentas[Total Venta],tblVentas[Cliente],$A69,tblVentas[Forma de Pago],"Fiado"))</f>
        <v/>
      </c>
      <c r="C69" s="9" t="str">
        <f>IF($A69="","",SUMIFS(tblAbonos[Monto Abonado],tblAbonos[Cliente],$A69))</f>
        <v/>
      </c>
      <c r="D69" s="9" t="str">
        <f t="shared" si="4"/>
        <v/>
      </c>
      <c r="E69" s="6" t="str">
        <f>IF($A69="","",IFERROR(MAXIFS(tblVentas[Fecha],tblVentas[Cliente],$A69,tblVentas[Forma de Pago],"Fiado"),""))</f>
        <v/>
      </c>
      <c r="F69" s="1" t="str">
        <f t="shared" si="5"/>
        <v/>
      </c>
      <c r="H69" s="7"/>
      <c r="I69" s="4"/>
      <c r="J69" s="8"/>
    </row>
    <row r="70" spans="1:10" x14ac:dyDescent="0.25">
      <c r="A70" s="4"/>
      <c r="B70" s="9" t="str">
        <f>IF($A70="","",SUMIFS(tblVentas[Total Venta],tblVentas[Cliente],$A70,tblVentas[Forma de Pago],"Fiado"))</f>
        <v/>
      </c>
      <c r="C70" s="9" t="str">
        <f>IF($A70="","",SUMIFS(tblAbonos[Monto Abonado],tblAbonos[Cliente],$A70))</f>
        <v/>
      </c>
      <c r="D70" s="9" t="str">
        <f t="shared" si="4"/>
        <v/>
      </c>
      <c r="E70" s="6" t="str">
        <f>IF($A70="","",IFERROR(MAXIFS(tblVentas[Fecha],tblVentas[Cliente],$A70,tblVentas[Forma de Pago],"Fiado"),""))</f>
        <v/>
      </c>
      <c r="F70" s="1" t="str">
        <f t="shared" si="5"/>
        <v/>
      </c>
      <c r="H70" s="7"/>
      <c r="I70" s="4"/>
      <c r="J70" s="8"/>
    </row>
    <row r="71" spans="1:10" x14ac:dyDescent="0.25">
      <c r="A71" s="4"/>
      <c r="B71" s="9" t="str">
        <f>IF($A71="","",SUMIFS(tblVentas[Total Venta],tblVentas[Cliente],$A71,tblVentas[Forma de Pago],"Fiado"))</f>
        <v/>
      </c>
      <c r="C71" s="9" t="str">
        <f>IF($A71="","",SUMIFS(tblAbonos[Monto Abonado],tblAbonos[Cliente],$A71))</f>
        <v/>
      </c>
      <c r="D71" s="9" t="str">
        <f t="shared" si="4"/>
        <v/>
      </c>
      <c r="E71" s="6" t="str">
        <f>IF($A71="","",IFERROR(MAXIFS(tblVentas[Fecha],tblVentas[Cliente],$A71,tblVentas[Forma de Pago],"Fiado"),""))</f>
        <v/>
      </c>
      <c r="F71" s="1" t="str">
        <f t="shared" si="5"/>
        <v/>
      </c>
      <c r="H71" s="7"/>
      <c r="I71" s="4"/>
      <c r="J71" s="8"/>
    </row>
    <row r="72" spans="1:10" x14ac:dyDescent="0.25">
      <c r="A72" s="4"/>
      <c r="B72" s="9" t="str">
        <f>IF($A72="","",SUMIFS(tblVentas[Total Venta],tblVentas[Cliente],$A72,tblVentas[Forma de Pago],"Fiado"))</f>
        <v/>
      </c>
      <c r="C72" s="9" t="str">
        <f>IF($A72="","",SUMIFS(tblAbonos[Monto Abonado],tblAbonos[Cliente],$A72))</f>
        <v/>
      </c>
      <c r="D72" s="9" t="str">
        <f t="shared" si="4"/>
        <v/>
      </c>
      <c r="E72" s="6" t="str">
        <f>IF($A72="","",IFERROR(MAXIFS(tblVentas[Fecha],tblVentas[Cliente],$A72,tblVentas[Forma de Pago],"Fiado"),""))</f>
        <v/>
      </c>
      <c r="F72" s="1" t="str">
        <f t="shared" si="5"/>
        <v/>
      </c>
      <c r="H72" s="7"/>
      <c r="I72" s="4"/>
      <c r="J72" s="8"/>
    </row>
    <row r="73" spans="1:10" x14ac:dyDescent="0.25">
      <c r="A73" s="4"/>
      <c r="B73" s="9" t="str">
        <f>IF($A73="","",SUMIFS(tblVentas[Total Venta],tblVentas[Cliente],$A73,tblVentas[Forma de Pago],"Fiado"))</f>
        <v/>
      </c>
      <c r="C73" s="9" t="str">
        <f>IF($A73="","",SUMIFS(tblAbonos[Monto Abonado],tblAbonos[Cliente],$A73))</f>
        <v/>
      </c>
      <c r="D73" s="9" t="str">
        <f t="shared" si="4"/>
        <v/>
      </c>
      <c r="E73" s="6" t="str">
        <f>IF($A73="","",IFERROR(MAXIFS(tblVentas[Fecha],tblVentas[Cliente],$A73,tblVentas[Forma de Pago],"Fiado"),""))</f>
        <v/>
      </c>
      <c r="F73" s="1" t="str">
        <f t="shared" si="5"/>
        <v/>
      </c>
      <c r="H73" s="7"/>
      <c r="I73" s="4"/>
      <c r="J73" s="8"/>
    </row>
    <row r="74" spans="1:10" x14ac:dyDescent="0.25">
      <c r="A74" s="4"/>
      <c r="B74" s="9" t="str">
        <f>IF($A74="","",SUMIFS(tblVentas[Total Venta],tblVentas[Cliente],$A74,tblVentas[Forma de Pago],"Fiado"))</f>
        <v/>
      </c>
      <c r="C74" s="9" t="str">
        <f>IF($A74="","",SUMIFS(tblAbonos[Monto Abonado],tblAbonos[Cliente],$A74))</f>
        <v/>
      </c>
      <c r="D74" s="9" t="str">
        <f t="shared" si="4"/>
        <v/>
      </c>
      <c r="E74" s="6" t="str">
        <f>IF($A74="","",IFERROR(MAXIFS(tblVentas[Fecha],tblVentas[Cliente],$A74,tblVentas[Forma de Pago],"Fiado"),""))</f>
        <v/>
      </c>
      <c r="F74" s="1" t="str">
        <f t="shared" si="5"/>
        <v/>
      </c>
      <c r="H74" s="7"/>
      <c r="I74" s="4"/>
      <c r="J74" s="8"/>
    </row>
    <row r="75" spans="1:10" x14ac:dyDescent="0.25">
      <c r="A75" s="4"/>
      <c r="B75" s="9" t="str">
        <f>IF($A75="","",SUMIFS(tblVentas[Total Venta],tblVentas[Cliente],$A75,tblVentas[Forma de Pago],"Fiado"))</f>
        <v/>
      </c>
      <c r="C75" s="9" t="str">
        <f>IF($A75="","",SUMIFS(tblAbonos[Monto Abonado],tblAbonos[Cliente],$A75))</f>
        <v/>
      </c>
      <c r="D75" s="9" t="str">
        <f t="shared" si="4"/>
        <v/>
      </c>
      <c r="E75" s="6" t="str">
        <f>IF($A75="","",IFERROR(MAXIFS(tblVentas[Fecha],tblVentas[Cliente],$A75,tblVentas[Forma de Pago],"Fiado"),""))</f>
        <v/>
      </c>
      <c r="F75" s="1" t="str">
        <f t="shared" si="5"/>
        <v/>
      </c>
      <c r="H75" s="7"/>
      <c r="I75" s="4"/>
      <c r="J75" s="8"/>
    </row>
    <row r="76" spans="1:10" x14ac:dyDescent="0.25">
      <c r="A76" s="4"/>
      <c r="B76" s="9" t="str">
        <f>IF($A76="","",SUMIFS(tblVentas[Total Venta],tblVentas[Cliente],$A76,tblVentas[Forma de Pago],"Fiado"))</f>
        <v/>
      </c>
      <c r="C76" s="9" t="str">
        <f>IF($A76="","",SUMIFS(tblAbonos[Monto Abonado],tblAbonos[Cliente],$A76))</f>
        <v/>
      </c>
      <c r="D76" s="9" t="str">
        <f t="shared" si="4"/>
        <v/>
      </c>
      <c r="E76" s="6" t="str">
        <f>IF($A76="","",IFERROR(MAXIFS(tblVentas[Fecha],tblVentas[Cliente],$A76,tblVentas[Forma de Pago],"Fiado"),""))</f>
        <v/>
      </c>
      <c r="F76" s="1" t="str">
        <f t="shared" si="5"/>
        <v/>
      </c>
      <c r="H76" s="7"/>
      <c r="I76" s="4"/>
      <c r="J76" s="8"/>
    </row>
    <row r="77" spans="1:10" x14ac:dyDescent="0.25">
      <c r="A77" s="4"/>
      <c r="B77" s="9" t="str">
        <f>IF($A77="","",SUMIFS(tblVentas[Total Venta],tblVentas[Cliente],$A77,tblVentas[Forma de Pago],"Fiado"))</f>
        <v/>
      </c>
      <c r="C77" s="9" t="str">
        <f>IF($A77="","",SUMIFS(tblAbonos[Monto Abonado],tblAbonos[Cliente],$A77))</f>
        <v/>
      </c>
      <c r="D77" s="9" t="str">
        <f t="shared" si="4"/>
        <v/>
      </c>
      <c r="E77" s="6" t="str">
        <f>IF($A77="","",IFERROR(MAXIFS(tblVentas[Fecha],tblVentas[Cliente],$A77,tblVentas[Forma de Pago],"Fiado"),""))</f>
        <v/>
      </c>
      <c r="F77" s="1" t="str">
        <f t="shared" si="5"/>
        <v/>
      </c>
      <c r="H77" s="7"/>
      <c r="I77" s="4"/>
      <c r="J77" s="8"/>
    </row>
    <row r="78" spans="1:10" x14ac:dyDescent="0.25">
      <c r="A78" s="4"/>
      <c r="B78" s="9" t="str">
        <f>IF($A78="","",SUMIFS(tblVentas[Total Venta],tblVentas[Cliente],$A78,tblVentas[Forma de Pago],"Fiado"))</f>
        <v/>
      </c>
      <c r="C78" s="9" t="str">
        <f>IF($A78="","",SUMIFS(tblAbonos[Monto Abonado],tblAbonos[Cliente],$A78))</f>
        <v/>
      </c>
      <c r="D78" s="9" t="str">
        <f t="shared" si="4"/>
        <v/>
      </c>
      <c r="E78" s="6" t="str">
        <f>IF($A78="","",IFERROR(MAXIFS(tblVentas[Fecha],tblVentas[Cliente],$A78,tblVentas[Forma de Pago],"Fiado"),""))</f>
        <v/>
      </c>
      <c r="F78" s="1" t="str">
        <f t="shared" si="5"/>
        <v/>
      </c>
      <c r="H78" s="7"/>
      <c r="I78" s="4"/>
      <c r="J78" s="8"/>
    </row>
    <row r="79" spans="1:10" x14ac:dyDescent="0.25">
      <c r="A79" s="4"/>
      <c r="B79" s="9" t="str">
        <f>IF($A79="","",SUMIFS(tblVentas[Total Venta],tblVentas[Cliente],$A79,tblVentas[Forma de Pago],"Fiado"))</f>
        <v/>
      </c>
      <c r="C79" s="9" t="str">
        <f>IF($A79="","",SUMIFS(tblAbonos[Monto Abonado],tblAbonos[Cliente],$A79))</f>
        <v/>
      </c>
      <c r="D79" s="9" t="str">
        <f t="shared" si="4"/>
        <v/>
      </c>
      <c r="E79" s="6" t="str">
        <f>IF($A79="","",IFERROR(MAXIFS(tblVentas[Fecha],tblVentas[Cliente],$A79,tblVentas[Forma de Pago],"Fiado"),""))</f>
        <v/>
      </c>
      <c r="F79" s="1" t="str">
        <f t="shared" si="5"/>
        <v/>
      </c>
      <c r="H79" s="7"/>
      <c r="I79" s="4"/>
      <c r="J79" s="8"/>
    </row>
    <row r="80" spans="1:10" x14ac:dyDescent="0.25">
      <c r="A80" s="4"/>
      <c r="B80" s="9" t="str">
        <f>IF($A80="","",SUMIFS(tblVentas[Total Venta],tblVentas[Cliente],$A80,tblVentas[Forma de Pago],"Fiado"))</f>
        <v/>
      </c>
      <c r="C80" s="9" t="str">
        <f>IF($A80="","",SUMIFS(tblAbonos[Monto Abonado],tblAbonos[Cliente],$A80))</f>
        <v/>
      </c>
      <c r="D80" s="9" t="str">
        <f t="shared" si="4"/>
        <v/>
      </c>
      <c r="E80" s="6" t="str">
        <f>IF($A80="","",IFERROR(MAXIFS(tblVentas[Fecha],tblVentas[Cliente],$A80,tblVentas[Forma de Pago],"Fiado"),""))</f>
        <v/>
      </c>
      <c r="F80" s="1" t="str">
        <f t="shared" si="5"/>
        <v/>
      </c>
      <c r="H80" s="7"/>
      <c r="I80" s="4"/>
      <c r="J80" s="8"/>
    </row>
    <row r="81" spans="1:10" x14ac:dyDescent="0.25">
      <c r="A81" s="4"/>
      <c r="B81" s="9" t="str">
        <f>IF($A81="","",SUMIFS(tblVentas[Total Venta],tblVentas[Cliente],$A81,tblVentas[Forma de Pago],"Fiado"))</f>
        <v/>
      </c>
      <c r="C81" s="9" t="str">
        <f>IF($A81="","",SUMIFS(tblAbonos[Monto Abonado],tblAbonos[Cliente],$A81))</f>
        <v/>
      </c>
      <c r="D81" s="9" t="str">
        <f t="shared" si="4"/>
        <v/>
      </c>
      <c r="E81" s="6" t="str">
        <f>IF($A81="","",IFERROR(MAXIFS(tblVentas[Fecha],tblVentas[Cliente],$A81,tblVentas[Forma de Pago],"Fiado"),""))</f>
        <v/>
      </c>
      <c r="F81" s="1" t="str">
        <f t="shared" si="5"/>
        <v/>
      </c>
      <c r="H81" s="7"/>
      <c r="I81" s="4"/>
      <c r="J81" s="8"/>
    </row>
    <row r="82" spans="1:10" x14ac:dyDescent="0.25">
      <c r="A82" s="4"/>
      <c r="B82" s="9" t="str">
        <f>IF($A82="","",SUMIFS(tblVentas[Total Venta],tblVentas[Cliente],$A82,tblVentas[Forma de Pago],"Fiado"))</f>
        <v/>
      </c>
      <c r="C82" s="9" t="str">
        <f>IF($A82="","",SUMIFS(tblAbonos[Monto Abonado],tblAbonos[Cliente],$A82))</f>
        <v/>
      </c>
      <c r="D82" s="9" t="str">
        <f t="shared" si="4"/>
        <v/>
      </c>
      <c r="E82" s="6" t="str">
        <f>IF($A82="","",IFERROR(MAXIFS(tblVentas[Fecha],tblVentas[Cliente],$A82,tblVentas[Forma de Pago],"Fiado"),""))</f>
        <v/>
      </c>
      <c r="F82" s="1" t="str">
        <f t="shared" si="5"/>
        <v/>
      </c>
      <c r="H82" s="7"/>
      <c r="I82" s="4"/>
      <c r="J82" s="8"/>
    </row>
    <row r="83" spans="1:10" x14ac:dyDescent="0.25">
      <c r="A83" s="4"/>
      <c r="B83" s="9" t="str">
        <f>IF($A83="","",SUMIFS(tblVentas[Total Venta],tblVentas[Cliente],$A83,tblVentas[Forma de Pago],"Fiado"))</f>
        <v/>
      </c>
      <c r="C83" s="9" t="str">
        <f>IF($A83="","",SUMIFS(tblAbonos[Monto Abonado],tblAbonos[Cliente],$A83))</f>
        <v/>
      </c>
      <c r="D83" s="9" t="str">
        <f t="shared" si="4"/>
        <v/>
      </c>
      <c r="E83" s="6" t="str">
        <f>IF($A83="","",IFERROR(MAXIFS(tblVentas[Fecha],tblVentas[Cliente],$A83,tblVentas[Forma de Pago],"Fiado"),""))</f>
        <v/>
      </c>
      <c r="F83" s="1" t="str">
        <f t="shared" si="5"/>
        <v/>
      </c>
      <c r="H83" s="7"/>
      <c r="I83" s="4"/>
      <c r="J83" s="8"/>
    </row>
    <row r="84" spans="1:10" x14ac:dyDescent="0.25">
      <c r="A84" s="4"/>
      <c r="B84" s="9" t="str">
        <f>IF($A84="","",SUMIFS(tblVentas[Total Venta],tblVentas[Cliente],$A84,tblVentas[Forma de Pago],"Fiado"))</f>
        <v/>
      </c>
      <c r="C84" s="9" t="str">
        <f>IF($A84="","",SUMIFS(tblAbonos[Monto Abonado],tblAbonos[Cliente],$A84))</f>
        <v/>
      </c>
      <c r="D84" s="9" t="str">
        <f t="shared" si="4"/>
        <v/>
      </c>
      <c r="E84" s="6" t="str">
        <f>IF($A84="","",IFERROR(MAXIFS(tblVentas[Fecha],tblVentas[Cliente],$A84,tblVentas[Forma de Pago],"Fiado"),""))</f>
        <v/>
      </c>
      <c r="F84" s="1" t="str">
        <f t="shared" si="5"/>
        <v/>
      </c>
      <c r="H84" s="7"/>
      <c r="I84" s="4"/>
      <c r="J84" s="8"/>
    </row>
    <row r="85" spans="1:10" x14ac:dyDescent="0.25">
      <c r="A85" s="4"/>
      <c r="B85" s="9" t="str">
        <f>IF($A85="","",SUMIFS(tblVentas[Total Venta],tblVentas[Cliente],$A85,tblVentas[Forma de Pago],"Fiado"))</f>
        <v/>
      </c>
      <c r="C85" s="9" t="str">
        <f>IF($A85="","",SUMIFS(tblAbonos[Monto Abonado],tblAbonos[Cliente],$A85))</f>
        <v/>
      </c>
      <c r="D85" s="9" t="str">
        <f t="shared" si="4"/>
        <v/>
      </c>
      <c r="E85" s="6" t="str">
        <f>IF($A85="","",IFERROR(MAXIFS(tblVentas[Fecha],tblVentas[Cliente],$A85,tblVentas[Forma de Pago],"Fiado"),""))</f>
        <v/>
      </c>
      <c r="F85" s="1" t="str">
        <f t="shared" si="5"/>
        <v/>
      </c>
      <c r="H85" s="7"/>
      <c r="I85" s="4"/>
      <c r="J85" s="8"/>
    </row>
    <row r="86" spans="1:10" x14ac:dyDescent="0.25">
      <c r="A86" s="4"/>
      <c r="B86" s="9" t="str">
        <f>IF($A86="","",SUMIFS(tblVentas[Total Venta],tblVentas[Cliente],$A86,tblVentas[Forma de Pago],"Fiado"))</f>
        <v/>
      </c>
      <c r="C86" s="9" t="str">
        <f>IF($A86="","",SUMIFS(tblAbonos[Monto Abonado],tblAbonos[Cliente],$A86))</f>
        <v/>
      </c>
      <c r="D86" s="9" t="str">
        <f t="shared" si="4"/>
        <v/>
      </c>
      <c r="E86" s="6" t="str">
        <f>IF($A86="","",IFERROR(MAXIFS(tblVentas[Fecha],tblVentas[Cliente],$A86,tblVentas[Forma de Pago],"Fiado"),""))</f>
        <v/>
      </c>
      <c r="F86" s="1" t="str">
        <f t="shared" si="5"/>
        <v/>
      </c>
      <c r="H86" s="7"/>
      <c r="I86" s="4"/>
      <c r="J86" s="8"/>
    </row>
    <row r="87" spans="1:10" x14ac:dyDescent="0.25">
      <c r="A87" s="4"/>
      <c r="B87" s="9" t="str">
        <f>IF($A87="","",SUMIFS(tblVentas[Total Venta],tblVentas[Cliente],$A87,tblVentas[Forma de Pago],"Fiado"))</f>
        <v/>
      </c>
      <c r="C87" s="9" t="str">
        <f>IF($A87="","",SUMIFS(tblAbonos[Monto Abonado],tblAbonos[Cliente],$A87))</f>
        <v/>
      </c>
      <c r="D87" s="9" t="str">
        <f t="shared" si="4"/>
        <v/>
      </c>
      <c r="E87" s="6" t="str">
        <f>IF($A87="","",IFERROR(MAXIFS(tblVentas[Fecha],tblVentas[Cliente],$A87,tblVentas[Forma de Pago],"Fiado"),""))</f>
        <v/>
      </c>
      <c r="F87" s="1" t="str">
        <f t="shared" si="5"/>
        <v/>
      </c>
      <c r="H87" s="7"/>
      <c r="I87" s="4"/>
      <c r="J87" s="8"/>
    </row>
    <row r="88" spans="1:10" x14ac:dyDescent="0.25">
      <c r="A88" s="4"/>
      <c r="B88" s="9" t="str">
        <f>IF($A88="","",SUMIFS(tblVentas[Total Venta],tblVentas[Cliente],$A88,tblVentas[Forma de Pago],"Fiado"))</f>
        <v/>
      </c>
      <c r="C88" s="9" t="str">
        <f>IF($A88="","",SUMIFS(tblAbonos[Monto Abonado],tblAbonos[Cliente],$A88))</f>
        <v/>
      </c>
      <c r="D88" s="9" t="str">
        <f t="shared" si="4"/>
        <v/>
      </c>
      <c r="E88" s="6" t="str">
        <f>IF($A88="","",IFERROR(MAXIFS(tblVentas[Fecha],tblVentas[Cliente],$A88,tblVentas[Forma de Pago],"Fiado"),""))</f>
        <v/>
      </c>
      <c r="F88" s="1" t="str">
        <f t="shared" si="5"/>
        <v/>
      </c>
      <c r="H88" s="7"/>
      <c r="I88" s="4"/>
      <c r="J88" s="8"/>
    </row>
    <row r="89" spans="1:10" x14ac:dyDescent="0.25">
      <c r="A89" s="4"/>
      <c r="B89" s="9" t="str">
        <f>IF($A89="","",SUMIFS(tblVentas[Total Venta],tblVentas[Cliente],$A89,tblVentas[Forma de Pago],"Fiado"))</f>
        <v/>
      </c>
      <c r="C89" s="9" t="str">
        <f>IF($A89="","",SUMIFS(tblAbonos[Monto Abonado],tblAbonos[Cliente],$A89))</f>
        <v/>
      </c>
      <c r="D89" s="9" t="str">
        <f t="shared" si="4"/>
        <v/>
      </c>
      <c r="E89" s="6" t="str">
        <f>IF($A89="","",IFERROR(MAXIFS(tblVentas[Fecha],tblVentas[Cliente],$A89,tblVentas[Forma de Pago],"Fiado"),""))</f>
        <v/>
      </c>
      <c r="F89" s="1" t="str">
        <f t="shared" si="5"/>
        <v/>
      </c>
      <c r="H89" s="7"/>
      <c r="I89" s="4"/>
      <c r="J89" s="8"/>
    </row>
    <row r="90" spans="1:10" x14ac:dyDescent="0.25">
      <c r="A90" s="4"/>
      <c r="B90" s="9" t="str">
        <f>IF($A90="","",SUMIFS(tblVentas[Total Venta],tblVentas[Cliente],$A90,tblVentas[Forma de Pago],"Fiado"))</f>
        <v/>
      </c>
      <c r="C90" s="9" t="str">
        <f>IF($A90="","",SUMIFS(tblAbonos[Monto Abonado],tblAbonos[Cliente],$A90))</f>
        <v/>
      </c>
      <c r="D90" s="9" t="str">
        <f t="shared" si="4"/>
        <v/>
      </c>
      <c r="E90" s="6" t="str">
        <f>IF($A90="","",IFERROR(MAXIFS(tblVentas[Fecha],tblVentas[Cliente],$A90,tblVentas[Forma de Pago],"Fiado"),""))</f>
        <v/>
      </c>
      <c r="F90" s="1" t="str">
        <f t="shared" si="5"/>
        <v/>
      </c>
      <c r="H90" s="7"/>
      <c r="I90" s="4"/>
      <c r="J90" s="8"/>
    </row>
    <row r="91" spans="1:10" x14ac:dyDescent="0.25">
      <c r="A91" s="4"/>
      <c r="B91" s="9" t="str">
        <f>IF($A91="","",SUMIFS(tblVentas[Total Venta],tblVentas[Cliente],$A91,tblVentas[Forma de Pago],"Fiado"))</f>
        <v/>
      </c>
      <c r="C91" s="9" t="str">
        <f>IF($A91="","",SUMIFS(tblAbonos[Monto Abonado],tblAbonos[Cliente],$A91))</f>
        <v/>
      </c>
      <c r="D91" s="9" t="str">
        <f t="shared" si="4"/>
        <v/>
      </c>
      <c r="E91" s="6" t="str">
        <f>IF($A91="","",IFERROR(MAXIFS(tblVentas[Fecha],tblVentas[Cliente],$A91,tblVentas[Forma de Pago],"Fiado"),""))</f>
        <v/>
      </c>
      <c r="F91" s="1" t="str">
        <f t="shared" si="5"/>
        <v/>
      </c>
      <c r="H91" s="7"/>
      <c r="I91" s="4"/>
      <c r="J91" s="8"/>
    </row>
    <row r="92" spans="1:10" x14ac:dyDescent="0.25">
      <c r="A92" s="4"/>
      <c r="B92" s="9" t="str">
        <f>IF($A92="","",SUMIFS(tblVentas[Total Venta],tblVentas[Cliente],$A92,tblVentas[Forma de Pago],"Fiado"))</f>
        <v/>
      </c>
      <c r="C92" s="9" t="str">
        <f>IF($A92="","",SUMIFS(tblAbonos[Monto Abonado],tblAbonos[Cliente],$A92))</f>
        <v/>
      </c>
      <c r="D92" s="9" t="str">
        <f t="shared" si="4"/>
        <v/>
      </c>
      <c r="E92" s="6" t="str">
        <f>IF($A92="","",IFERROR(MAXIFS(tblVentas[Fecha],tblVentas[Cliente],$A92,tblVentas[Forma de Pago],"Fiado"),""))</f>
        <v/>
      </c>
      <c r="F92" s="1" t="str">
        <f t="shared" si="5"/>
        <v/>
      </c>
      <c r="H92" s="7"/>
      <c r="I92" s="4"/>
      <c r="J92" s="8"/>
    </row>
    <row r="93" spans="1:10" x14ac:dyDescent="0.25">
      <c r="A93" s="4"/>
      <c r="B93" s="9" t="str">
        <f>IF($A93="","",SUMIFS(tblVentas[Total Venta],tblVentas[Cliente],$A93,tblVentas[Forma de Pago],"Fiado"))</f>
        <v/>
      </c>
      <c r="C93" s="9" t="str">
        <f>IF($A93="","",SUMIFS(tblAbonos[Monto Abonado],tblAbonos[Cliente],$A93))</f>
        <v/>
      </c>
      <c r="D93" s="9" t="str">
        <f t="shared" si="4"/>
        <v/>
      </c>
      <c r="E93" s="6" t="str">
        <f>IF($A93="","",IFERROR(MAXIFS(tblVentas[Fecha],tblVentas[Cliente],$A93,tblVentas[Forma de Pago],"Fiado"),""))</f>
        <v/>
      </c>
      <c r="F93" s="1" t="str">
        <f t="shared" si="5"/>
        <v/>
      </c>
      <c r="H93" s="7"/>
      <c r="I93" s="4"/>
      <c r="J93" s="8"/>
    </row>
    <row r="94" spans="1:10" x14ac:dyDescent="0.25">
      <c r="A94" s="4"/>
      <c r="B94" s="9" t="str">
        <f>IF($A94="","",SUMIFS(tblVentas[Total Venta],tblVentas[Cliente],$A94,tblVentas[Forma de Pago],"Fiado"))</f>
        <v/>
      </c>
      <c r="C94" s="9" t="str">
        <f>IF($A94="","",SUMIFS(tblAbonos[Monto Abonado],tblAbonos[Cliente],$A94))</f>
        <v/>
      </c>
      <c r="D94" s="9" t="str">
        <f t="shared" si="4"/>
        <v/>
      </c>
      <c r="E94" s="6" t="str">
        <f>IF($A94="","",IFERROR(MAXIFS(tblVentas[Fecha],tblVentas[Cliente],$A94,tblVentas[Forma de Pago],"Fiado"),""))</f>
        <v/>
      </c>
      <c r="F94" s="1" t="str">
        <f t="shared" si="5"/>
        <v/>
      </c>
      <c r="H94" s="7"/>
      <c r="I94" s="4"/>
      <c r="J94" s="8"/>
    </row>
    <row r="95" spans="1:10" x14ac:dyDescent="0.25">
      <c r="A95" s="4"/>
      <c r="B95" s="9" t="str">
        <f>IF($A95="","",SUMIFS(tblVentas[Total Venta],tblVentas[Cliente],$A95,tblVentas[Forma de Pago],"Fiado"))</f>
        <v/>
      </c>
      <c r="C95" s="9" t="str">
        <f>IF($A95="","",SUMIFS(tblAbonos[Monto Abonado],tblAbonos[Cliente],$A95))</f>
        <v/>
      </c>
      <c r="D95" s="9" t="str">
        <f t="shared" si="4"/>
        <v/>
      </c>
      <c r="E95" s="6" t="str">
        <f>IF($A95="","",IFERROR(MAXIFS(tblVentas[Fecha],tblVentas[Cliente],$A95,tblVentas[Forma de Pago],"Fiado"),""))</f>
        <v/>
      </c>
      <c r="F95" s="1" t="str">
        <f t="shared" si="5"/>
        <v/>
      </c>
      <c r="H95" s="7"/>
      <c r="I95" s="4"/>
      <c r="J95" s="8"/>
    </row>
    <row r="96" spans="1:10" x14ac:dyDescent="0.25">
      <c r="A96" s="4"/>
      <c r="B96" s="9" t="str">
        <f>IF($A96="","",SUMIFS(tblVentas[Total Venta],tblVentas[Cliente],$A96,tblVentas[Forma de Pago],"Fiado"))</f>
        <v/>
      </c>
      <c r="C96" s="9" t="str">
        <f>IF($A96="","",SUMIFS(tblAbonos[Monto Abonado],tblAbonos[Cliente],$A96))</f>
        <v/>
      </c>
      <c r="D96" s="9" t="str">
        <f t="shared" si="4"/>
        <v/>
      </c>
      <c r="E96" s="6" t="str">
        <f>IF($A96="","",IFERROR(MAXIFS(tblVentas[Fecha],tblVentas[Cliente],$A96,tblVentas[Forma de Pago],"Fiado"),""))</f>
        <v/>
      </c>
      <c r="F96" s="1" t="str">
        <f t="shared" si="5"/>
        <v/>
      </c>
      <c r="H96" s="7"/>
      <c r="I96" s="4"/>
      <c r="J96" s="8"/>
    </row>
    <row r="97" spans="1:10" x14ac:dyDescent="0.25">
      <c r="A97" s="4"/>
      <c r="B97" s="9" t="str">
        <f>IF($A97="","",SUMIFS(tblVentas[Total Venta],tblVentas[Cliente],$A97,tblVentas[Forma de Pago],"Fiado"))</f>
        <v/>
      </c>
      <c r="C97" s="9" t="str">
        <f>IF($A97="","",SUMIFS(tblAbonos[Monto Abonado],tblAbonos[Cliente],$A97))</f>
        <v/>
      </c>
      <c r="D97" s="9" t="str">
        <f t="shared" si="4"/>
        <v/>
      </c>
      <c r="E97" s="6" t="str">
        <f>IF($A97="","",IFERROR(MAXIFS(tblVentas[Fecha],tblVentas[Cliente],$A97,tblVentas[Forma de Pago],"Fiado"),""))</f>
        <v/>
      </c>
      <c r="F97" s="1" t="str">
        <f t="shared" si="5"/>
        <v/>
      </c>
      <c r="H97" s="7"/>
      <c r="I97" s="4"/>
      <c r="J97" s="8"/>
    </row>
    <row r="98" spans="1:10" x14ac:dyDescent="0.25">
      <c r="A98" s="4"/>
      <c r="B98" s="9" t="str">
        <f>IF($A98="","",SUMIFS(tblVentas[Total Venta],tblVentas[Cliente],$A98,tblVentas[Forma de Pago],"Fiado"))</f>
        <v/>
      </c>
      <c r="C98" s="9" t="str">
        <f>IF($A98="","",SUMIFS(tblAbonos[Monto Abonado],tblAbonos[Cliente],$A98))</f>
        <v/>
      </c>
      <c r="D98" s="9" t="str">
        <f t="shared" si="4"/>
        <v/>
      </c>
      <c r="E98" s="6" t="str">
        <f>IF($A98="","",IFERROR(MAXIFS(tblVentas[Fecha],tblVentas[Cliente],$A98,tblVentas[Forma de Pago],"Fiado"),""))</f>
        <v/>
      </c>
      <c r="F98" s="1" t="str">
        <f t="shared" si="5"/>
        <v/>
      </c>
      <c r="H98" s="7"/>
      <c r="I98" s="4"/>
      <c r="J98" s="8"/>
    </row>
    <row r="99" spans="1:10" x14ac:dyDescent="0.25">
      <c r="A99" s="4"/>
      <c r="B99" s="9" t="str">
        <f>IF($A99="","",SUMIFS(tblVentas[Total Venta],tblVentas[Cliente],$A99,tblVentas[Forma de Pago],"Fiado"))</f>
        <v/>
      </c>
      <c r="C99" s="9" t="str">
        <f>IF($A99="","",SUMIFS(tblAbonos[Monto Abonado],tblAbonos[Cliente],$A99))</f>
        <v/>
      </c>
      <c r="D99" s="9" t="str">
        <f t="shared" si="4"/>
        <v/>
      </c>
      <c r="E99" s="6" t="str">
        <f>IF($A99="","",IFERROR(MAXIFS(tblVentas[Fecha],tblVentas[Cliente],$A99,tblVentas[Forma de Pago],"Fiado"),""))</f>
        <v/>
      </c>
      <c r="F99" s="1" t="str">
        <f t="shared" si="5"/>
        <v/>
      </c>
      <c r="H99" s="7"/>
      <c r="I99" s="4"/>
      <c r="J99" s="8"/>
    </row>
    <row r="100" spans="1:10" x14ac:dyDescent="0.25">
      <c r="A100" s="4"/>
      <c r="B100" s="9" t="str">
        <f>IF($A100="","",SUMIFS(tblVentas[Total Venta],tblVentas[Cliente],$A100,tblVentas[Forma de Pago],"Fiado"))</f>
        <v/>
      </c>
      <c r="C100" s="9" t="str">
        <f>IF($A100="","",SUMIFS(tblAbonos[Monto Abonado],tblAbonos[Cliente],$A100))</f>
        <v/>
      </c>
      <c r="D100" s="9" t="str">
        <f t="shared" si="4"/>
        <v/>
      </c>
      <c r="E100" s="6" t="str">
        <f>IF($A100="","",IFERROR(MAXIFS(tblVentas[Fecha],tblVentas[Cliente],$A100,tblVentas[Forma de Pago],"Fiado"),""))</f>
        <v/>
      </c>
      <c r="F100" s="1" t="str">
        <f t="shared" si="5"/>
        <v/>
      </c>
      <c r="H100" s="7"/>
      <c r="I100" s="4"/>
      <c r="J100" s="8"/>
    </row>
    <row r="101" spans="1:10" x14ac:dyDescent="0.25">
      <c r="A101" s="4"/>
      <c r="B101" s="9" t="str">
        <f>IF($A101="","",SUMIFS(tblVentas[Total Venta],tblVentas[Cliente],$A101,tblVentas[Forma de Pago],"Fiado"))</f>
        <v/>
      </c>
      <c r="C101" s="9" t="str">
        <f>IF($A101="","",SUMIFS(tblAbonos[Monto Abonado],tblAbonos[Cliente],$A101))</f>
        <v/>
      </c>
      <c r="D101" s="9" t="str">
        <f t="shared" si="4"/>
        <v/>
      </c>
      <c r="E101" s="6" t="str">
        <f>IF($A101="","",IFERROR(MAXIFS(tblVentas[Fecha],tblVentas[Cliente],$A101,tblVentas[Forma de Pago],"Fiado"),""))</f>
        <v/>
      </c>
      <c r="F101" s="1" t="str">
        <f t="shared" si="5"/>
        <v/>
      </c>
      <c r="H101" s="7"/>
      <c r="I101" s="4"/>
      <c r="J101" s="8"/>
    </row>
    <row r="102" spans="1:10" x14ac:dyDescent="0.25">
      <c r="A102" s="4"/>
      <c r="B102" s="9" t="str">
        <f>IF($A102="","",SUMIFS(tblVentas[Total Venta],tblVentas[Cliente],$A102,tblVentas[Forma de Pago],"Fiado"))</f>
        <v/>
      </c>
      <c r="C102" s="9" t="str">
        <f>IF($A102="","",SUMIFS(tblAbonos[Monto Abonado],tblAbonos[Cliente],$A102))</f>
        <v/>
      </c>
      <c r="D102" s="9" t="str">
        <f t="shared" si="4"/>
        <v/>
      </c>
      <c r="E102" s="6" t="str">
        <f>IF($A102="","",IFERROR(MAXIFS(tblVentas[Fecha],tblVentas[Cliente],$A102,tblVentas[Forma de Pago],"Fiado"),""))</f>
        <v/>
      </c>
      <c r="F102" s="1" t="str">
        <f t="shared" si="5"/>
        <v/>
      </c>
      <c r="H102" s="7"/>
      <c r="I102" s="4"/>
      <c r="J102" s="8"/>
    </row>
    <row r="103" spans="1:10" x14ac:dyDescent="0.25">
      <c r="A103" s="4"/>
      <c r="B103" s="9" t="str">
        <f>IF($A103="","",SUMIFS(tblVentas[Total Venta],tblVentas[Cliente],$A103,tblVentas[Forma de Pago],"Fiado"))</f>
        <v/>
      </c>
      <c r="C103" s="9" t="str">
        <f>IF($A103="","",SUMIFS(tblAbonos[Monto Abonado],tblAbonos[Cliente],$A103))</f>
        <v/>
      </c>
      <c r="D103" s="9" t="str">
        <f t="shared" si="4"/>
        <v/>
      </c>
      <c r="E103" s="6" t="str">
        <f>IF($A103="","",IFERROR(MAXIFS(tblVentas[Fecha],tblVentas[Cliente],$A103,tblVentas[Forma de Pago],"Fiado"),""))</f>
        <v/>
      </c>
      <c r="F103" s="1" t="str">
        <f t="shared" si="5"/>
        <v/>
      </c>
      <c r="H103" s="7"/>
      <c r="I103" s="4"/>
      <c r="J103" s="8"/>
    </row>
    <row r="104" spans="1:10" x14ac:dyDescent="0.25">
      <c r="H104" s="7"/>
      <c r="I104" s="4"/>
      <c r="J104" s="8"/>
    </row>
    <row r="105" spans="1:10" x14ac:dyDescent="0.25">
      <c r="H105" s="7"/>
      <c r="I105" s="4"/>
      <c r="J105" s="8"/>
    </row>
    <row r="106" spans="1:10" x14ac:dyDescent="0.25">
      <c r="H106" s="7"/>
      <c r="I106" s="4"/>
      <c r="J106" s="8"/>
    </row>
    <row r="107" spans="1:10" x14ac:dyDescent="0.25">
      <c r="H107" s="7"/>
      <c r="I107" s="4"/>
      <c r="J107" s="8"/>
    </row>
    <row r="108" spans="1:10" x14ac:dyDescent="0.25">
      <c r="H108" s="7"/>
      <c r="I108" s="4"/>
      <c r="J108" s="8"/>
    </row>
    <row r="109" spans="1:10" x14ac:dyDescent="0.25">
      <c r="H109" s="7"/>
      <c r="I109" s="4"/>
      <c r="J109" s="8"/>
    </row>
    <row r="110" spans="1:10" x14ac:dyDescent="0.25">
      <c r="H110" s="7"/>
      <c r="I110" s="4"/>
      <c r="J110" s="8"/>
    </row>
    <row r="111" spans="1:10" x14ac:dyDescent="0.25">
      <c r="H111" s="7"/>
      <c r="I111" s="4"/>
      <c r="J111" s="8"/>
    </row>
    <row r="112" spans="1:10" x14ac:dyDescent="0.25">
      <c r="H112" s="7"/>
      <c r="I112" s="4"/>
      <c r="J112" s="8"/>
    </row>
    <row r="113" spans="8:10" x14ac:dyDescent="0.25">
      <c r="H113" s="7"/>
      <c r="I113" s="4"/>
      <c r="J113" s="8"/>
    </row>
    <row r="114" spans="8:10" x14ac:dyDescent="0.25">
      <c r="H114" s="7"/>
      <c r="I114" s="4"/>
      <c r="J114" s="8"/>
    </row>
    <row r="115" spans="8:10" x14ac:dyDescent="0.25">
      <c r="H115" s="7"/>
      <c r="I115" s="4"/>
      <c r="J115" s="8"/>
    </row>
    <row r="116" spans="8:10" x14ac:dyDescent="0.25">
      <c r="H116" s="7"/>
      <c r="I116" s="4"/>
      <c r="J116" s="8"/>
    </row>
    <row r="117" spans="8:10" x14ac:dyDescent="0.25">
      <c r="H117" s="7"/>
      <c r="I117" s="4"/>
      <c r="J117" s="8"/>
    </row>
    <row r="118" spans="8:10" x14ac:dyDescent="0.25">
      <c r="H118" s="7"/>
      <c r="I118" s="4"/>
      <c r="J118" s="8"/>
    </row>
    <row r="119" spans="8:10" x14ac:dyDescent="0.25">
      <c r="H119" s="7"/>
      <c r="I119" s="4"/>
      <c r="J119" s="8"/>
    </row>
    <row r="120" spans="8:10" x14ac:dyDescent="0.25">
      <c r="H120" s="7"/>
      <c r="I120" s="4"/>
      <c r="J120" s="8"/>
    </row>
    <row r="121" spans="8:10" x14ac:dyDescent="0.25">
      <c r="H121" s="7"/>
      <c r="I121" s="4"/>
      <c r="J121" s="8"/>
    </row>
    <row r="122" spans="8:10" x14ac:dyDescent="0.25">
      <c r="H122" s="7"/>
      <c r="I122" s="4"/>
      <c r="J122" s="8"/>
    </row>
    <row r="123" spans="8:10" x14ac:dyDescent="0.25">
      <c r="H123" s="7"/>
      <c r="I123" s="4"/>
      <c r="J123" s="8"/>
    </row>
    <row r="124" spans="8:10" x14ac:dyDescent="0.25">
      <c r="H124" s="7"/>
      <c r="I124" s="4"/>
      <c r="J124" s="8"/>
    </row>
    <row r="125" spans="8:10" x14ac:dyDescent="0.25">
      <c r="H125" s="7"/>
      <c r="I125" s="4"/>
      <c r="J125" s="8"/>
    </row>
    <row r="126" spans="8:10" x14ac:dyDescent="0.25">
      <c r="H126" s="7"/>
      <c r="I126" s="4"/>
      <c r="J126" s="8"/>
    </row>
    <row r="127" spans="8:10" x14ac:dyDescent="0.25">
      <c r="H127" s="7"/>
      <c r="I127" s="4"/>
      <c r="J127" s="8"/>
    </row>
    <row r="128" spans="8:10" x14ac:dyDescent="0.25">
      <c r="H128" s="7"/>
      <c r="I128" s="4"/>
      <c r="J128" s="8"/>
    </row>
    <row r="129" spans="8:10" x14ac:dyDescent="0.25">
      <c r="H129" s="7"/>
      <c r="I129" s="4"/>
      <c r="J129" s="8"/>
    </row>
    <row r="130" spans="8:10" x14ac:dyDescent="0.25">
      <c r="H130" s="7"/>
      <c r="I130" s="4"/>
      <c r="J130" s="8"/>
    </row>
    <row r="131" spans="8:10" x14ac:dyDescent="0.25">
      <c r="H131" s="7"/>
      <c r="I131" s="4"/>
      <c r="J131" s="8"/>
    </row>
    <row r="132" spans="8:10" x14ac:dyDescent="0.25">
      <c r="H132" s="7"/>
      <c r="I132" s="4"/>
      <c r="J132" s="8"/>
    </row>
    <row r="133" spans="8:10" x14ac:dyDescent="0.25">
      <c r="H133" s="7"/>
      <c r="I133" s="4"/>
      <c r="J133" s="8"/>
    </row>
    <row r="134" spans="8:10" x14ac:dyDescent="0.25">
      <c r="H134" s="7"/>
      <c r="I134" s="4"/>
      <c r="J134" s="8"/>
    </row>
    <row r="135" spans="8:10" x14ac:dyDescent="0.25">
      <c r="H135" s="7"/>
      <c r="I135" s="4"/>
      <c r="J135" s="8"/>
    </row>
    <row r="136" spans="8:10" x14ac:dyDescent="0.25">
      <c r="H136" s="7"/>
      <c r="I136" s="4"/>
      <c r="J136" s="8"/>
    </row>
    <row r="137" spans="8:10" x14ac:dyDescent="0.25">
      <c r="H137" s="7"/>
      <c r="I137" s="4"/>
      <c r="J137" s="8"/>
    </row>
    <row r="138" spans="8:10" x14ac:dyDescent="0.25">
      <c r="H138" s="7"/>
      <c r="I138" s="4"/>
      <c r="J138" s="8"/>
    </row>
    <row r="139" spans="8:10" x14ac:dyDescent="0.25">
      <c r="H139" s="7"/>
      <c r="I139" s="4"/>
      <c r="J139" s="8"/>
    </row>
    <row r="140" spans="8:10" x14ac:dyDescent="0.25">
      <c r="H140" s="7"/>
      <c r="I140" s="4"/>
      <c r="J140" s="8"/>
    </row>
    <row r="141" spans="8:10" x14ac:dyDescent="0.25">
      <c r="H141" s="7"/>
      <c r="I141" s="4"/>
      <c r="J141" s="8"/>
    </row>
    <row r="142" spans="8:10" x14ac:dyDescent="0.25">
      <c r="H142" s="7"/>
      <c r="I142" s="4"/>
      <c r="J142" s="8"/>
    </row>
    <row r="143" spans="8:10" x14ac:dyDescent="0.25">
      <c r="H143" s="7"/>
      <c r="I143" s="4"/>
      <c r="J143" s="8"/>
    </row>
    <row r="144" spans="8:10" x14ac:dyDescent="0.25">
      <c r="H144" s="7"/>
      <c r="I144" s="4"/>
      <c r="J144" s="8"/>
    </row>
    <row r="145" spans="8:10" x14ac:dyDescent="0.25">
      <c r="H145" s="7"/>
      <c r="I145" s="4"/>
      <c r="J145" s="8"/>
    </row>
    <row r="146" spans="8:10" x14ac:dyDescent="0.25">
      <c r="H146" s="7"/>
      <c r="I146" s="4"/>
      <c r="J146" s="8"/>
    </row>
    <row r="147" spans="8:10" x14ac:dyDescent="0.25">
      <c r="H147" s="7"/>
      <c r="I147" s="4"/>
      <c r="J147" s="8"/>
    </row>
    <row r="148" spans="8:10" x14ac:dyDescent="0.25">
      <c r="H148" s="7"/>
      <c r="I148" s="4"/>
      <c r="J148" s="8"/>
    </row>
    <row r="149" spans="8:10" x14ac:dyDescent="0.25">
      <c r="H149" s="7"/>
      <c r="I149" s="4"/>
      <c r="J149" s="8"/>
    </row>
    <row r="150" spans="8:10" x14ac:dyDescent="0.25">
      <c r="H150" s="7"/>
      <c r="I150" s="4"/>
      <c r="J150" s="8"/>
    </row>
    <row r="151" spans="8:10" x14ac:dyDescent="0.25">
      <c r="H151" s="7"/>
      <c r="I151" s="4"/>
      <c r="J151" s="8"/>
    </row>
    <row r="152" spans="8:10" x14ac:dyDescent="0.25">
      <c r="H152" s="7"/>
      <c r="I152" s="4"/>
      <c r="J152" s="8"/>
    </row>
    <row r="153" spans="8:10" x14ac:dyDescent="0.25">
      <c r="H153" s="7"/>
      <c r="I153" s="4"/>
      <c r="J153" s="8"/>
    </row>
    <row r="154" spans="8:10" x14ac:dyDescent="0.25">
      <c r="H154" s="7"/>
      <c r="I154" s="4"/>
      <c r="J154" s="8"/>
    </row>
    <row r="155" spans="8:10" x14ac:dyDescent="0.25">
      <c r="H155" s="7"/>
      <c r="I155" s="4"/>
      <c r="J155" s="8"/>
    </row>
    <row r="156" spans="8:10" x14ac:dyDescent="0.25">
      <c r="H156" s="7"/>
      <c r="I156" s="4"/>
      <c r="J156" s="8"/>
    </row>
    <row r="157" spans="8:10" x14ac:dyDescent="0.25">
      <c r="H157" s="7"/>
      <c r="I157" s="4"/>
      <c r="J157" s="8"/>
    </row>
    <row r="158" spans="8:10" x14ac:dyDescent="0.25">
      <c r="H158" s="7"/>
      <c r="I158" s="4"/>
      <c r="J158" s="8"/>
    </row>
    <row r="159" spans="8:10" x14ac:dyDescent="0.25">
      <c r="H159" s="7"/>
      <c r="I159" s="4"/>
      <c r="J159" s="8"/>
    </row>
    <row r="160" spans="8:10" x14ac:dyDescent="0.25">
      <c r="H160" s="7"/>
      <c r="I160" s="4"/>
      <c r="J160" s="8"/>
    </row>
    <row r="161" spans="8:10" x14ac:dyDescent="0.25">
      <c r="H161" s="7"/>
      <c r="I161" s="4"/>
      <c r="J161" s="8"/>
    </row>
    <row r="162" spans="8:10" x14ac:dyDescent="0.25">
      <c r="H162" s="7"/>
      <c r="I162" s="4"/>
      <c r="J162" s="8"/>
    </row>
    <row r="163" spans="8:10" x14ac:dyDescent="0.25">
      <c r="H163" s="7"/>
      <c r="I163" s="4"/>
      <c r="J163" s="8"/>
    </row>
    <row r="164" spans="8:10" x14ac:dyDescent="0.25">
      <c r="H164" s="7"/>
      <c r="I164" s="4"/>
      <c r="J164" s="8"/>
    </row>
    <row r="165" spans="8:10" x14ac:dyDescent="0.25">
      <c r="H165" s="7"/>
      <c r="I165" s="4"/>
      <c r="J165" s="8"/>
    </row>
    <row r="166" spans="8:10" x14ac:dyDescent="0.25">
      <c r="H166" s="7"/>
      <c r="I166" s="4"/>
      <c r="J166" s="8"/>
    </row>
    <row r="167" spans="8:10" x14ac:dyDescent="0.25">
      <c r="H167" s="7"/>
      <c r="I167" s="4"/>
      <c r="J167" s="8"/>
    </row>
    <row r="168" spans="8:10" x14ac:dyDescent="0.25">
      <c r="H168" s="7"/>
      <c r="I168" s="4"/>
      <c r="J168" s="8"/>
    </row>
    <row r="169" spans="8:10" x14ac:dyDescent="0.25">
      <c r="H169" s="7"/>
      <c r="I169" s="4"/>
      <c r="J169" s="8"/>
    </row>
    <row r="170" spans="8:10" x14ac:dyDescent="0.25">
      <c r="H170" s="7"/>
      <c r="I170" s="4"/>
      <c r="J170" s="8"/>
    </row>
    <row r="171" spans="8:10" x14ac:dyDescent="0.25">
      <c r="H171" s="7"/>
      <c r="I171" s="4"/>
      <c r="J171" s="8"/>
    </row>
    <row r="172" spans="8:10" x14ac:dyDescent="0.25">
      <c r="H172" s="7"/>
      <c r="I172" s="4"/>
      <c r="J172" s="8"/>
    </row>
    <row r="173" spans="8:10" x14ac:dyDescent="0.25">
      <c r="H173" s="7"/>
      <c r="I173" s="4"/>
      <c r="J173" s="8"/>
    </row>
    <row r="174" spans="8:10" x14ac:dyDescent="0.25">
      <c r="H174" s="7"/>
      <c r="I174" s="4"/>
      <c r="J174" s="8"/>
    </row>
    <row r="175" spans="8:10" x14ac:dyDescent="0.25">
      <c r="H175" s="7"/>
      <c r="I175" s="4"/>
      <c r="J175" s="8"/>
    </row>
    <row r="176" spans="8:10" x14ac:dyDescent="0.25">
      <c r="H176" s="7"/>
      <c r="I176" s="4"/>
      <c r="J176" s="8"/>
    </row>
    <row r="177" spans="8:10" x14ac:dyDescent="0.25">
      <c r="H177" s="7"/>
      <c r="I177" s="4"/>
      <c r="J177" s="8"/>
    </row>
    <row r="178" spans="8:10" x14ac:dyDescent="0.25">
      <c r="H178" s="7"/>
      <c r="I178" s="4"/>
      <c r="J178" s="8"/>
    </row>
    <row r="179" spans="8:10" x14ac:dyDescent="0.25">
      <c r="H179" s="7"/>
      <c r="I179" s="4"/>
      <c r="J179" s="8"/>
    </row>
    <row r="180" spans="8:10" x14ac:dyDescent="0.25">
      <c r="H180" s="7"/>
      <c r="I180" s="4"/>
      <c r="J180" s="8"/>
    </row>
    <row r="181" spans="8:10" x14ac:dyDescent="0.25">
      <c r="H181" s="7"/>
      <c r="I181" s="4"/>
      <c r="J181" s="8"/>
    </row>
    <row r="182" spans="8:10" x14ac:dyDescent="0.25">
      <c r="H182" s="7"/>
      <c r="I182" s="4"/>
      <c r="J182" s="8"/>
    </row>
    <row r="183" spans="8:10" x14ac:dyDescent="0.25">
      <c r="H183" s="7"/>
      <c r="I183" s="4"/>
      <c r="J183" s="8"/>
    </row>
    <row r="184" spans="8:10" x14ac:dyDescent="0.25">
      <c r="H184" s="7"/>
      <c r="I184" s="4"/>
      <c r="J184" s="8"/>
    </row>
    <row r="185" spans="8:10" x14ac:dyDescent="0.25">
      <c r="H185" s="7"/>
      <c r="I185" s="4"/>
      <c r="J185" s="8"/>
    </row>
    <row r="186" spans="8:10" x14ac:dyDescent="0.25">
      <c r="H186" s="7"/>
      <c r="I186" s="4"/>
      <c r="J186" s="8"/>
    </row>
    <row r="187" spans="8:10" x14ac:dyDescent="0.25">
      <c r="H187" s="7"/>
      <c r="I187" s="4"/>
      <c r="J187" s="8"/>
    </row>
    <row r="188" spans="8:10" x14ac:dyDescent="0.25">
      <c r="H188" s="7"/>
      <c r="I188" s="4"/>
      <c r="J188" s="8"/>
    </row>
    <row r="189" spans="8:10" x14ac:dyDescent="0.25">
      <c r="H189" s="7"/>
      <c r="I189" s="4"/>
      <c r="J189" s="8"/>
    </row>
    <row r="190" spans="8:10" x14ac:dyDescent="0.25">
      <c r="H190" s="7"/>
      <c r="I190" s="4"/>
      <c r="J190" s="8"/>
    </row>
    <row r="191" spans="8:10" x14ac:dyDescent="0.25">
      <c r="H191" s="7"/>
      <c r="I191" s="4"/>
      <c r="J191" s="8"/>
    </row>
    <row r="192" spans="8:10" x14ac:dyDescent="0.25">
      <c r="H192" s="7"/>
      <c r="I192" s="4"/>
      <c r="J192" s="8"/>
    </row>
    <row r="193" spans="8:10" x14ac:dyDescent="0.25">
      <c r="H193" s="7"/>
      <c r="I193" s="4"/>
      <c r="J193" s="8"/>
    </row>
    <row r="194" spans="8:10" x14ac:dyDescent="0.25">
      <c r="H194" s="7"/>
      <c r="I194" s="4"/>
      <c r="J194" s="8"/>
    </row>
    <row r="195" spans="8:10" x14ac:dyDescent="0.25">
      <c r="H195" s="7"/>
      <c r="I195" s="4"/>
      <c r="J195" s="8"/>
    </row>
    <row r="196" spans="8:10" x14ac:dyDescent="0.25">
      <c r="H196" s="7"/>
      <c r="I196" s="4"/>
      <c r="J196" s="8"/>
    </row>
    <row r="197" spans="8:10" x14ac:dyDescent="0.25">
      <c r="H197" s="7"/>
      <c r="I197" s="4"/>
      <c r="J197" s="8"/>
    </row>
    <row r="198" spans="8:10" x14ac:dyDescent="0.25">
      <c r="H198" s="7"/>
      <c r="I198" s="4"/>
      <c r="J198" s="8"/>
    </row>
    <row r="199" spans="8:10" x14ac:dyDescent="0.25">
      <c r="H199" s="7"/>
      <c r="I199" s="4"/>
      <c r="J199" s="8"/>
    </row>
    <row r="200" spans="8:10" x14ac:dyDescent="0.25">
      <c r="H200" s="7"/>
      <c r="I200" s="4"/>
      <c r="J200" s="8"/>
    </row>
    <row r="201" spans="8:10" x14ac:dyDescent="0.25">
      <c r="H201" s="7"/>
      <c r="I201" s="4"/>
      <c r="J201" s="8"/>
    </row>
    <row r="202" spans="8:10" x14ac:dyDescent="0.25">
      <c r="H202" s="7"/>
      <c r="I202" s="4"/>
      <c r="J202" s="8"/>
    </row>
    <row r="203" spans="8:10" x14ac:dyDescent="0.25">
      <c r="H203" s="7"/>
      <c r="I203" s="4"/>
      <c r="J203" s="8"/>
    </row>
  </sheetData>
  <sheetProtection sheet="1" objects="1" scenarios="1" formatCells="0" formatColumns="0" formatRows="0" insertRows="0" sort="0" autoFilter="0"/>
  <mergeCells count="2">
    <mergeCell ref="A1:F2"/>
    <mergeCell ref="H1:J2"/>
  </mergeCells>
  <conditionalFormatting sqref="F4:F103">
    <cfRule type="expression" dxfId="27" priority="1" stopIfTrue="1">
      <formula>$F4="Pendiente"</formula>
    </cfRule>
    <cfRule type="expression" dxfId="26" priority="2" stopIfTrue="1">
      <formula>$F4="Al día"</formula>
    </cfRule>
  </conditionalFormatting>
  <dataValidations count="1">
    <dataValidation type="list" operator="equal" allowBlank="1" showInputMessage="1" showErrorMessage="1" errorTitle="Cliente inválido" error="Selecciona un cliente de la lista (agrégalo primero en la tabla de la izquierda)." sqref="I4:I203">
      <formula1>$A$4:$A$103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BAF7A"/>
  </sheetPr>
  <dimension ref="A1:H403"/>
  <sheetViews>
    <sheetView showGridLines="0" workbookViewId="0">
      <pane ySplit="3" topLeftCell="A4" activePane="bottomLeft" state="frozen"/>
      <selection pane="bottomLeft" activeCell="A4" sqref="A4"/>
    </sheetView>
  </sheetViews>
  <sheetFormatPr baseColWidth="10" defaultRowHeight="14.25" x14ac:dyDescent="0.25"/>
  <cols>
    <col min="1" max="8" width="16.7109375" style="1" customWidth="1"/>
    <col min="9" max="16384" width="11.42578125" style="1"/>
  </cols>
  <sheetData>
    <row r="1" spans="1:8" ht="21.95" customHeight="1" x14ac:dyDescent="0.25">
      <c r="A1" s="29" t="s">
        <v>35</v>
      </c>
      <c r="B1" s="30"/>
      <c r="C1" s="30"/>
      <c r="D1" s="30"/>
      <c r="E1" s="30"/>
      <c r="F1" s="30"/>
      <c r="G1" s="30"/>
      <c r="H1" s="30"/>
    </row>
    <row r="2" spans="1:8" ht="21.95" customHeight="1" x14ac:dyDescent="0.25">
      <c r="A2" s="30"/>
      <c r="B2" s="30"/>
      <c r="C2" s="30"/>
      <c r="D2" s="30"/>
      <c r="E2" s="30"/>
      <c r="F2" s="30"/>
      <c r="G2" s="30"/>
      <c r="H2" s="30"/>
    </row>
    <row r="3" spans="1:8" x14ac:dyDescent="0.25">
      <c r="A3" s="1" t="s">
        <v>16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</row>
    <row r="4" spans="1:8" x14ac:dyDescent="0.25">
      <c r="A4" s="7">
        <v>46224</v>
      </c>
      <c r="B4" s="8">
        <v>100</v>
      </c>
      <c r="C4" s="9">
        <f>IF($A4="","",SUMIFS(tblVentas[Total Venta],tblVentas[Fecha],$A4,tblVentas[Forma de Pago],"Efectivo"))</f>
        <v>46</v>
      </c>
      <c r="D4" s="9">
        <f>IF($A4="","",SUMIFS(tblVentas[Total Venta],tblVentas[Fecha],$A4,tblVentas[Forma de Pago],"Transferencia/Yape/Plin"))</f>
        <v>0</v>
      </c>
      <c r="E4" s="9">
        <f>IF($A4="","",SUMIFS(tblCompras[Total],tblCompras[Fecha],$A4,tblCompras[Forma de Pago],"Efectivo")+SUMIFS(tblGastos[Monto],tblGastos[Fecha],$A4,tblGastos[Forma de Pago],"Efectivo"))</f>
        <v>45</v>
      </c>
      <c r="F4" s="9">
        <f t="shared" ref="F4:F67" si="0">IF($A4="","",$B4+$C4-$E4)</f>
        <v>101</v>
      </c>
      <c r="G4" s="8">
        <v>101</v>
      </c>
      <c r="H4" s="9">
        <f t="shared" ref="H4:H67" si="1">IF(OR($A4="",$G4=""),"",$G4-$F4)</f>
        <v>0</v>
      </c>
    </row>
    <row r="5" spans="1:8" x14ac:dyDescent="0.25">
      <c r="A5" s="7">
        <v>46225</v>
      </c>
      <c r="B5" s="8">
        <v>120</v>
      </c>
      <c r="C5" s="9">
        <f>IF($A5="","",SUMIFS(tblVentas[Total Venta],tblVentas[Fecha],$A5,tblVentas[Forma de Pago],"Efectivo"))</f>
        <v>20</v>
      </c>
      <c r="D5" s="9">
        <f>IF($A5="","",SUMIFS(tblVentas[Total Venta],tblVentas[Fecha],$A5,tblVentas[Forma de Pago],"Transferencia/Yape/Plin"))</f>
        <v>16.5</v>
      </c>
      <c r="E5" s="9">
        <f>IF($A5="","",SUMIFS(tblCompras[Total],tblCompras[Fecha],$A5,tblCompras[Forma de Pago],"Efectivo")+SUMIFS(tblGastos[Monto],tblGastos[Fecha],$A5,tblGastos[Forma de Pago],"Efectivo"))</f>
        <v>0</v>
      </c>
      <c r="F5" s="9">
        <f t="shared" si="0"/>
        <v>140</v>
      </c>
      <c r="G5" s="8">
        <v>135</v>
      </c>
      <c r="H5" s="9">
        <f t="shared" si="1"/>
        <v>-5</v>
      </c>
    </row>
    <row r="6" spans="1:8" x14ac:dyDescent="0.25">
      <c r="A6" s="7"/>
      <c r="B6" s="8"/>
      <c r="C6" s="9" t="str">
        <f>IF($A6="","",SUMIFS(tblVentas[Total Venta],tblVentas[Fecha],$A6,tblVentas[Forma de Pago],"Efectivo"))</f>
        <v/>
      </c>
      <c r="D6" s="9" t="str">
        <f>IF($A6="","",SUMIFS(tblVentas[Total Venta],tblVentas[Fecha],$A6,tblVentas[Forma de Pago],"Transferencia/Yape/Plin"))</f>
        <v/>
      </c>
      <c r="E6" s="9" t="str">
        <f>IF($A6="","",SUMIFS(tblCompras[Total],tblCompras[Fecha],$A6,tblCompras[Forma de Pago],"Efectivo")+SUMIFS(tblGastos[Monto],tblGastos[Fecha],$A6,tblGastos[Forma de Pago],"Efectivo"))</f>
        <v/>
      </c>
      <c r="F6" s="9" t="str">
        <f t="shared" si="0"/>
        <v/>
      </c>
      <c r="G6" s="8"/>
      <c r="H6" s="9" t="str">
        <f t="shared" si="1"/>
        <v/>
      </c>
    </row>
    <row r="7" spans="1:8" x14ac:dyDescent="0.25">
      <c r="A7" s="7"/>
      <c r="B7" s="8"/>
      <c r="C7" s="9" t="str">
        <f>IF($A7="","",SUMIFS(tblVentas[Total Venta],tblVentas[Fecha],$A7,tblVentas[Forma de Pago],"Efectivo"))</f>
        <v/>
      </c>
      <c r="D7" s="9" t="str">
        <f>IF($A7="","",SUMIFS(tblVentas[Total Venta],tblVentas[Fecha],$A7,tblVentas[Forma de Pago],"Transferencia/Yape/Plin"))</f>
        <v/>
      </c>
      <c r="E7" s="9" t="str">
        <f>IF($A7="","",SUMIFS(tblCompras[Total],tblCompras[Fecha],$A7,tblCompras[Forma de Pago],"Efectivo")+SUMIFS(tblGastos[Monto],tblGastos[Fecha],$A7,tblGastos[Forma de Pago],"Efectivo"))</f>
        <v/>
      </c>
      <c r="F7" s="9" t="str">
        <f t="shared" si="0"/>
        <v/>
      </c>
      <c r="G7" s="8"/>
      <c r="H7" s="9" t="str">
        <f t="shared" si="1"/>
        <v/>
      </c>
    </row>
    <row r="8" spans="1:8" x14ac:dyDescent="0.25">
      <c r="A8" s="7"/>
      <c r="B8" s="8"/>
      <c r="C8" s="9" t="str">
        <f>IF($A8="","",SUMIFS(tblVentas[Total Venta],tblVentas[Fecha],$A8,tblVentas[Forma de Pago],"Efectivo"))</f>
        <v/>
      </c>
      <c r="D8" s="9" t="str">
        <f>IF($A8="","",SUMIFS(tblVentas[Total Venta],tblVentas[Fecha],$A8,tblVentas[Forma de Pago],"Transferencia/Yape/Plin"))</f>
        <v/>
      </c>
      <c r="E8" s="9" t="str">
        <f>IF($A8="","",SUMIFS(tblCompras[Total],tblCompras[Fecha],$A8,tblCompras[Forma de Pago],"Efectivo")+SUMIFS(tblGastos[Monto],tblGastos[Fecha],$A8,tblGastos[Forma de Pago],"Efectivo"))</f>
        <v/>
      </c>
      <c r="F8" s="9" t="str">
        <f t="shared" si="0"/>
        <v/>
      </c>
      <c r="G8" s="8"/>
      <c r="H8" s="9" t="str">
        <f t="shared" si="1"/>
        <v/>
      </c>
    </row>
    <row r="9" spans="1:8" x14ac:dyDescent="0.25">
      <c r="A9" s="7"/>
      <c r="B9" s="8"/>
      <c r="C9" s="9" t="str">
        <f>IF($A9="","",SUMIFS(tblVentas[Total Venta],tblVentas[Fecha],$A9,tblVentas[Forma de Pago],"Efectivo"))</f>
        <v/>
      </c>
      <c r="D9" s="9" t="str">
        <f>IF($A9="","",SUMIFS(tblVentas[Total Venta],tblVentas[Fecha],$A9,tblVentas[Forma de Pago],"Transferencia/Yape/Plin"))</f>
        <v/>
      </c>
      <c r="E9" s="9" t="str">
        <f>IF($A9="","",SUMIFS(tblCompras[Total],tblCompras[Fecha],$A9,tblCompras[Forma de Pago],"Efectivo")+SUMIFS(tblGastos[Monto],tblGastos[Fecha],$A9,tblGastos[Forma de Pago],"Efectivo"))</f>
        <v/>
      </c>
      <c r="F9" s="9" t="str">
        <f t="shared" si="0"/>
        <v/>
      </c>
      <c r="G9" s="8"/>
      <c r="H9" s="9" t="str">
        <f t="shared" si="1"/>
        <v/>
      </c>
    </row>
    <row r="10" spans="1:8" x14ac:dyDescent="0.25">
      <c r="A10" s="7"/>
      <c r="B10" s="8"/>
      <c r="C10" s="9" t="str">
        <f>IF($A10="","",SUMIFS(tblVentas[Total Venta],tblVentas[Fecha],$A10,tblVentas[Forma de Pago],"Efectivo"))</f>
        <v/>
      </c>
      <c r="D10" s="9" t="str">
        <f>IF($A10="","",SUMIFS(tblVentas[Total Venta],tblVentas[Fecha],$A10,tblVentas[Forma de Pago],"Transferencia/Yape/Plin"))</f>
        <v/>
      </c>
      <c r="E10" s="9" t="str">
        <f>IF($A10="","",SUMIFS(tblCompras[Total],tblCompras[Fecha],$A10,tblCompras[Forma de Pago],"Efectivo")+SUMIFS(tblGastos[Monto],tblGastos[Fecha],$A10,tblGastos[Forma de Pago],"Efectivo"))</f>
        <v/>
      </c>
      <c r="F10" s="9" t="str">
        <f t="shared" si="0"/>
        <v/>
      </c>
      <c r="G10" s="8"/>
      <c r="H10" s="9" t="str">
        <f t="shared" si="1"/>
        <v/>
      </c>
    </row>
    <row r="11" spans="1:8" x14ac:dyDescent="0.25">
      <c r="A11" s="7"/>
      <c r="B11" s="8"/>
      <c r="C11" s="9" t="str">
        <f>IF($A11="","",SUMIFS(tblVentas[Total Venta],tblVentas[Fecha],$A11,tblVentas[Forma de Pago],"Efectivo"))</f>
        <v/>
      </c>
      <c r="D11" s="9" t="str">
        <f>IF($A11="","",SUMIFS(tblVentas[Total Venta],tblVentas[Fecha],$A11,tblVentas[Forma de Pago],"Transferencia/Yape/Plin"))</f>
        <v/>
      </c>
      <c r="E11" s="9" t="str">
        <f>IF($A11="","",SUMIFS(tblCompras[Total],tblCompras[Fecha],$A11,tblCompras[Forma de Pago],"Efectivo")+SUMIFS(tblGastos[Monto],tblGastos[Fecha],$A11,tblGastos[Forma de Pago],"Efectivo"))</f>
        <v/>
      </c>
      <c r="F11" s="9" t="str">
        <f t="shared" si="0"/>
        <v/>
      </c>
      <c r="G11" s="8"/>
      <c r="H11" s="9" t="str">
        <f t="shared" si="1"/>
        <v/>
      </c>
    </row>
    <row r="12" spans="1:8" x14ac:dyDescent="0.25">
      <c r="A12" s="7"/>
      <c r="B12" s="8"/>
      <c r="C12" s="9" t="str">
        <f>IF($A12="","",SUMIFS(tblVentas[Total Venta],tblVentas[Fecha],$A12,tblVentas[Forma de Pago],"Efectivo"))</f>
        <v/>
      </c>
      <c r="D12" s="9" t="str">
        <f>IF($A12="","",SUMIFS(tblVentas[Total Venta],tblVentas[Fecha],$A12,tblVentas[Forma de Pago],"Transferencia/Yape/Plin"))</f>
        <v/>
      </c>
      <c r="E12" s="9" t="str">
        <f>IF($A12="","",SUMIFS(tblCompras[Total],tblCompras[Fecha],$A12,tblCompras[Forma de Pago],"Efectivo")+SUMIFS(tblGastos[Monto],tblGastos[Fecha],$A12,tblGastos[Forma de Pago],"Efectivo"))</f>
        <v/>
      </c>
      <c r="F12" s="9" t="str">
        <f t="shared" si="0"/>
        <v/>
      </c>
      <c r="G12" s="8"/>
      <c r="H12" s="9" t="str">
        <f t="shared" si="1"/>
        <v/>
      </c>
    </row>
    <row r="13" spans="1:8" x14ac:dyDescent="0.25">
      <c r="A13" s="7"/>
      <c r="B13" s="8"/>
      <c r="C13" s="9" t="str">
        <f>IF($A13="","",SUMIFS(tblVentas[Total Venta],tblVentas[Fecha],$A13,tblVentas[Forma de Pago],"Efectivo"))</f>
        <v/>
      </c>
      <c r="D13" s="9" t="str">
        <f>IF($A13="","",SUMIFS(tblVentas[Total Venta],tblVentas[Fecha],$A13,tblVentas[Forma de Pago],"Transferencia/Yape/Plin"))</f>
        <v/>
      </c>
      <c r="E13" s="9" t="str">
        <f>IF($A13="","",SUMIFS(tblCompras[Total],tblCompras[Fecha],$A13,tblCompras[Forma de Pago],"Efectivo")+SUMIFS(tblGastos[Monto],tblGastos[Fecha],$A13,tblGastos[Forma de Pago],"Efectivo"))</f>
        <v/>
      </c>
      <c r="F13" s="9" t="str">
        <f t="shared" si="0"/>
        <v/>
      </c>
      <c r="G13" s="8"/>
      <c r="H13" s="9" t="str">
        <f t="shared" si="1"/>
        <v/>
      </c>
    </row>
    <row r="14" spans="1:8" x14ac:dyDescent="0.25">
      <c r="A14" s="7"/>
      <c r="B14" s="8"/>
      <c r="C14" s="9" t="str">
        <f>IF($A14="","",SUMIFS(tblVentas[Total Venta],tblVentas[Fecha],$A14,tblVentas[Forma de Pago],"Efectivo"))</f>
        <v/>
      </c>
      <c r="D14" s="9" t="str">
        <f>IF($A14="","",SUMIFS(tblVentas[Total Venta],tblVentas[Fecha],$A14,tblVentas[Forma de Pago],"Transferencia/Yape/Plin"))</f>
        <v/>
      </c>
      <c r="E14" s="9" t="str">
        <f>IF($A14="","",SUMIFS(tblCompras[Total],tblCompras[Fecha],$A14,tblCompras[Forma de Pago],"Efectivo")+SUMIFS(tblGastos[Monto],tblGastos[Fecha],$A14,tblGastos[Forma de Pago],"Efectivo"))</f>
        <v/>
      </c>
      <c r="F14" s="9" t="str">
        <f t="shared" si="0"/>
        <v/>
      </c>
      <c r="G14" s="8"/>
      <c r="H14" s="9" t="str">
        <f t="shared" si="1"/>
        <v/>
      </c>
    </row>
    <row r="15" spans="1:8" x14ac:dyDescent="0.25">
      <c r="A15" s="7"/>
      <c r="B15" s="8"/>
      <c r="C15" s="9" t="str">
        <f>IF($A15="","",SUMIFS(tblVentas[Total Venta],tblVentas[Fecha],$A15,tblVentas[Forma de Pago],"Efectivo"))</f>
        <v/>
      </c>
      <c r="D15" s="9" t="str">
        <f>IF($A15="","",SUMIFS(tblVentas[Total Venta],tblVentas[Fecha],$A15,tblVentas[Forma de Pago],"Transferencia/Yape/Plin"))</f>
        <v/>
      </c>
      <c r="E15" s="9" t="str">
        <f>IF($A15="","",SUMIFS(tblCompras[Total],tblCompras[Fecha],$A15,tblCompras[Forma de Pago],"Efectivo")+SUMIFS(tblGastos[Monto],tblGastos[Fecha],$A15,tblGastos[Forma de Pago],"Efectivo"))</f>
        <v/>
      </c>
      <c r="F15" s="9" t="str">
        <f t="shared" si="0"/>
        <v/>
      </c>
      <c r="G15" s="8"/>
      <c r="H15" s="9" t="str">
        <f t="shared" si="1"/>
        <v/>
      </c>
    </row>
    <row r="16" spans="1:8" x14ac:dyDescent="0.25">
      <c r="A16" s="7"/>
      <c r="B16" s="8"/>
      <c r="C16" s="9" t="str">
        <f>IF($A16="","",SUMIFS(tblVentas[Total Venta],tblVentas[Fecha],$A16,tblVentas[Forma de Pago],"Efectivo"))</f>
        <v/>
      </c>
      <c r="D16" s="9" t="str">
        <f>IF($A16="","",SUMIFS(tblVentas[Total Venta],tblVentas[Fecha],$A16,tblVentas[Forma de Pago],"Transferencia/Yape/Plin"))</f>
        <v/>
      </c>
      <c r="E16" s="9" t="str">
        <f>IF($A16="","",SUMIFS(tblCompras[Total],tblCompras[Fecha],$A16,tblCompras[Forma de Pago],"Efectivo")+SUMIFS(tblGastos[Monto],tblGastos[Fecha],$A16,tblGastos[Forma de Pago],"Efectivo"))</f>
        <v/>
      </c>
      <c r="F16" s="9" t="str">
        <f t="shared" si="0"/>
        <v/>
      </c>
      <c r="G16" s="8"/>
      <c r="H16" s="9" t="str">
        <f t="shared" si="1"/>
        <v/>
      </c>
    </row>
    <row r="17" spans="1:8" x14ac:dyDescent="0.25">
      <c r="A17" s="7"/>
      <c r="B17" s="8"/>
      <c r="C17" s="9" t="str">
        <f>IF($A17="","",SUMIFS(tblVentas[Total Venta],tblVentas[Fecha],$A17,tblVentas[Forma de Pago],"Efectivo"))</f>
        <v/>
      </c>
      <c r="D17" s="9" t="str">
        <f>IF($A17="","",SUMIFS(tblVentas[Total Venta],tblVentas[Fecha],$A17,tblVentas[Forma de Pago],"Transferencia/Yape/Plin"))</f>
        <v/>
      </c>
      <c r="E17" s="9" t="str">
        <f>IF($A17="","",SUMIFS(tblCompras[Total],tblCompras[Fecha],$A17,tblCompras[Forma de Pago],"Efectivo")+SUMIFS(tblGastos[Monto],tblGastos[Fecha],$A17,tblGastos[Forma de Pago],"Efectivo"))</f>
        <v/>
      </c>
      <c r="F17" s="9" t="str">
        <f t="shared" si="0"/>
        <v/>
      </c>
      <c r="G17" s="8"/>
      <c r="H17" s="9" t="str">
        <f t="shared" si="1"/>
        <v/>
      </c>
    </row>
    <row r="18" spans="1:8" x14ac:dyDescent="0.25">
      <c r="A18" s="7"/>
      <c r="B18" s="8"/>
      <c r="C18" s="9" t="str">
        <f>IF($A18="","",SUMIFS(tblVentas[Total Venta],tblVentas[Fecha],$A18,tblVentas[Forma de Pago],"Efectivo"))</f>
        <v/>
      </c>
      <c r="D18" s="9" t="str">
        <f>IF($A18="","",SUMIFS(tblVentas[Total Venta],tblVentas[Fecha],$A18,tblVentas[Forma de Pago],"Transferencia/Yape/Plin"))</f>
        <v/>
      </c>
      <c r="E18" s="9" t="str">
        <f>IF($A18="","",SUMIFS(tblCompras[Total],tblCompras[Fecha],$A18,tblCompras[Forma de Pago],"Efectivo")+SUMIFS(tblGastos[Monto],tblGastos[Fecha],$A18,tblGastos[Forma de Pago],"Efectivo"))</f>
        <v/>
      </c>
      <c r="F18" s="9" t="str">
        <f t="shared" si="0"/>
        <v/>
      </c>
      <c r="G18" s="8"/>
      <c r="H18" s="9" t="str">
        <f t="shared" si="1"/>
        <v/>
      </c>
    </row>
    <row r="19" spans="1:8" x14ac:dyDescent="0.25">
      <c r="A19" s="7"/>
      <c r="B19" s="8"/>
      <c r="C19" s="9" t="str">
        <f>IF($A19="","",SUMIFS(tblVentas[Total Venta],tblVentas[Fecha],$A19,tblVentas[Forma de Pago],"Efectivo"))</f>
        <v/>
      </c>
      <c r="D19" s="9" t="str">
        <f>IF($A19="","",SUMIFS(tblVentas[Total Venta],tblVentas[Fecha],$A19,tblVentas[Forma de Pago],"Transferencia/Yape/Plin"))</f>
        <v/>
      </c>
      <c r="E19" s="9" t="str">
        <f>IF($A19="","",SUMIFS(tblCompras[Total],tblCompras[Fecha],$A19,tblCompras[Forma de Pago],"Efectivo")+SUMIFS(tblGastos[Monto],tblGastos[Fecha],$A19,tblGastos[Forma de Pago],"Efectivo"))</f>
        <v/>
      </c>
      <c r="F19" s="9" t="str">
        <f t="shared" si="0"/>
        <v/>
      </c>
      <c r="G19" s="8"/>
      <c r="H19" s="9" t="str">
        <f t="shared" si="1"/>
        <v/>
      </c>
    </row>
    <row r="20" spans="1:8" x14ac:dyDescent="0.25">
      <c r="A20" s="7"/>
      <c r="B20" s="8"/>
      <c r="C20" s="9" t="str">
        <f>IF($A20="","",SUMIFS(tblVentas[Total Venta],tblVentas[Fecha],$A20,tblVentas[Forma de Pago],"Efectivo"))</f>
        <v/>
      </c>
      <c r="D20" s="9" t="str">
        <f>IF($A20="","",SUMIFS(tblVentas[Total Venta],tblVentas[Fecha],$A20,tblVentas[Forma de Pago],"Transferencia/Yape/Plin"))</f>
        <v/>
      </c>
      <c r="E20" s="9" t="str">
        <f>IF($A20="","",SUMIFS(tblCompras[Total],tblCompras[Fecha],$A20,tblCompras[Forma de Pago],"Efectivo")+SUMIFS(tblGastos[Monto],tblGastos[Fecha],$A20,tblGastos[Forma de Pago],"Efectivo"))</f>
        <v/>
      </c>
      <c r="F20" s="9" t="str">
        <f t="shared" si="0"/>
        <v/>
      </c>
      <c r="G20" s="8"/>
      <c r="H20" s="9" t="str">
        <f t="shared" si="1"/>
        <v/>
      </c>
    </row>
    <row r="21" spans="1:8" x14ac:dyDescent="0.25">
      <c r="A21" s="7"/>
      <c r="B21" s="8"/>
      <c r="C21" s="9" t="str">
        <f>IF($A21="","",SUMIFS(tblVentas[Total Venta],tblVentas[Fecha],$A21,tblVentas[Forma de Pago],"Efectivo"))</f>
        <v/>
      </c>
      <c r="D21" s="9" t="str">
        <f>IF($A21="","",SUMIFS(tblVentas[Total Venta],tblVentas[Fecha],$A21,tblVentas[Forma de Pago],"Transferencia/Yape/Plin"))</f>
        <v/>
      </c>
      <c r="E21" s="9" t="str">
        <f>IF($A21="","",SUMIFS(tblCompras[Total],tblCompras[Fecha],$A21,tblCompras[Forma de Pago],"Efectivo")+SUMIFS(tblGastos[Monto],tblGastos[Fecha],$A21,tblGastos[Forma de Pago],"Efectivo"))</f>
        <v/>
      </c>
      <c r="F21" s="9" t="str">
        <f t="shared" si="0"/>
        <v/>
      </c>
      <c r="G21" s="8"/>
      <c r="H21" s="9" t="str">
        <f t="shared" si="1"/>
        <v/>
      </c>
    </row>
    <row r="22" spans="1:8" x14ac:dyDescent="0.25">
      <c r="A22" s="7"/>
      <c r="B22" s="8"/>
      <c r="C22" s="9" t="str">
        <f>IF($A22="","",SUMIFS(tblVentas[Total Venta],tblVentas[Fecha],$A22,tblVentas[Forma de Pago],"Efectivo"))</f>
        <v/>
      </c>
      <c r="D22" s="9" t="str">
        <f>IF($A22="","",SUMIFS(tblVentas[Total Venta],tblVentas[Fecha],$A22,tblVentas[Forma de Pago],"Transferencia/Yape/Plin"))</f>
        <v/>
      </c>
      <c r="E22" s="9" t="str">
        <f>IF($A22="","",SUMIFS(tblCompras[Total],tblCompras[Fecha],$A22,tblCompras[Forma de Pago],"Efectivo")+SUMIFS(tblGastos[Monto],tblGastos[Fecha],$A22,tblGastos[Forma de Pago],"Efectivo"))</f>
        <v/>
      </c>
      <c r="F22" s="9" t="str">
        <f t="shared" si="0"/>
        <v/>
      </c>
      <c r="G22" s="8"/>
      <c r="H22" s="9" t="str">
        <f t="shared" si="1"/>
        <v/>
      </c>
    </row>
    <row r="23" spans="1:8" x14ac:dyDescent="0.25">
      <c r="A23" s="7"/>
      <c r="B23" s="8"/>
      <c r="C23" s="9" t="str">
        <f>IF($A23="","",SUMIFS(tblVentas[Total Venta],tblVentas[Fecha],$A23,tblVentas[Forma de Pago],"Efectivo"))</f>
        <v/>
      </c>
      <c r="D23" s="9" t="str">
        <f>IF($A23="","",SUMIFS(tblVentas[Total Venta],tblVentas[Fecha],$A23,tblVentas[Forma de Pago],"Transferencia/Yape/Plin"))</f>
        <v/>
      </c>
      <c r="E23" s="9" t="str">
        <f>IF($A23="","",SUMIFS(tblCompras[Total],tblCompras[Fecha],$A23,tblCompras[Forma de Pago],"Efectivo")+SUMIFS(tblGastos[Monto],tblGastos[Fecha],$A23,tblGastos[Forma de Pago],"Efectivo"))</f>
        <v/>
      </c>
      <c r="F23" s="9" t="str">
        <f t="shared" si="0"/>
        <v/>
      </c>
      <c r="G23" s="8"/>
      <c r="H23" s="9" t="str">
        <f t="shared" si="1"/>
        <v/>
      </c>
    </row>
    <row r="24" spans="1:8" x14ac:dyDescent="0.25">
      <c r="A24" s="7"/>
      <c r="B24" s="8"/>
      <c r="C24" s="9" t="str">
        <f>IF($A24="","",SUMIFS(tblVentas[Total Venta],tblVentas[Fecha],$A24,tblVentas[Forma de Pago],"Efectivo"))</f>
        <v/>
      </c>
      <c r="D24" s="9" t="str">
        <f>IF($A24="","",SUMIFS(tblVentas[Total Venta],tblVentas[Fecha],$A24,tblVentas[Forma de Pago],"Transferencia/Yape/Plin"))</f>
        <v/>
      </c>
      <c r="E24" s="9" t="str">
        <f>IF($A24="","",SUMIFS(tblCompras[Total],tblCompras[Fecha],$A24,tblCompras[Forma de Pago],"Efectivo")+SUMIFS(tblGastos[Monto],tblGastos[Fecha],$A24,tblGastos[Forma de Pago],"Efectivo"))</f>
        <v/>
      </c>
      <c r="F24" s="9" t="str">
        <f t="shared" si="0"/>
        <v/>
      </c>
      <c r="G24" s="8"/>
      <c r="H24" s="9" t="str">
        <f t="shared" si="1"/>
        <v/>
      </c>
    </row>
    <row r="25" spans="1:8" x14ac:dyDescent="0.25">
      <c r="A25" s="7"/>
      <c r="B25" s="8"/>
      <c r="C25" s="9" t="str">
        <f>IF($A25="","",SUMIFS(tblVentas[Total Venta],tblVentas[Fecha],$A25,tblVentas[Forma de Pago],"Efectivo"))</f>
        <v/>
      </c>
      <c r="D25" s="9" t="str">
        <f>IF($A25="","",SUMIFS(tblVentas[Total Venta],tblVentas[Fecha],$A25,tblVentas[Forma de Pago],"Transferencia/Yape/Plin"))</f>
        <v/>
      </c>
      <c r="E25" s="9" t="str">
        <f>IF($A25="","",SUMIFS(tblCompras[Total],tblCompras[Fecha],$A25,tblCompras[Forma de Pago],"Efectivo")+SUMIFS(tblGastos[Monto],tblGastos[Fecha],$A25,tblGastos[Forma de Pago],"Efectivo"))</f>
        <v/>
      </c>
      <c r="F25" s="9" t="str">
        <f t="shared" si="0"/>
        <v/>
      </c>
      <c r="G25" s="8"/>
      <c r="H25" s="9" t="str">
        <f t="shared" si="1"/>
        <v/>
      </c>
    </row>
    <row r="26" spans="1:8" x14ac:dyDescent="0.25">
      <c r="A26" s="7"/>
      <c r="B26" s="8"/>
      <c r="C26" s="9" t="str">
        <f>IF($A26="","",SUMIFS(tblVentas[Total Venta],tblVentas[Fecha],$A26,tblVentas[Forma de Pago],"Efectivo"))</f>
        <v/>
      </c>
      <c r="D26" s="9" t="str">
        <f>IF($A26="","",SUMIFS(tblVentas[Total Venta],tblVentas[Fecha],$A26,tblVentas[Forma de Pago],"Transferencia/Yape/Plin"))</f>
        <v/>
      </c>
      <c r="E26" s="9" t="str">
        <f>IF($A26="","",SUMIFS(tblCompras[Total],tblCompras[Fecha],$A26,tblCompras[Forma de Pago],"Efectivo")+SUMIFS(tblGastos[Monto],tblGastos[Fecha],$A26,tblGastos[Forma de Pago],"Efectivo"))</f>
        <v/>
      </c>
      <c r="F26" s="9" t="str">
        <f t="shared" si="0"/>
        <v/>
      </c>
      <c r="G26" s="8"/>
      <c r="H26" s="9" t="str">
        <f t="shared" si="1"/>
        <v/>
      </c>
    </row>
    <row r="27" spans="1:8" x14ac:dyDescent="0.25">
      <c r="A27" s="7"/>
      <c r="B27" s="8"/>
      <c r="C27" s="9" t="str">
        <f>IF($A27="","",SUMIFS(tblVentas[Total Venta],tblVentas[Fecha],$A27,tblVentas[Forma de Pago],"Efectivo"))</f>
        <v/>
      </c>
      <c r="D27" s="9" t="str">
        <f>IF($A27="","",SUMIFS(tblVentas[Total Venta],tblVentas[Fecha],$A27,tblVentas[Forma de Pago],"Transferencia/Yape/Plin"))</f>
        <v/>
      </c>
      <c r="E27" s="9" t="str">
        <f>IF($A27="","",SUMIFS(tblCompras[Total],tblCompras[Fecha],$A27,tblCompras[Forma de Pago],"Efectivo")+SUMIFS(tblGastos[Monto],tblGastos[Fecha],$A27,tblGastos[Forma de Pago],"Efectivo"))</f>
        <v/>
      </c>
      <c r="F27" s="9" t="str">
        <f t="shared" si="0"/>
        <v/>
      </c>
      <c r="G27" s="8"/>
      <c r="H27" s="9" t="str">
        <f t="shared" si="1"/>
        <v/>
      </c>
    </row>
    <row r="28" spans="1:8" x14ac:dyDescent="0.25">
      <c r="A28" s="7"/>
      <c r="B28" s="8"/>
      <c r="C28" s="9" t="str">
        <f>IF($A28="","",SUMIFS(tblVentas[Total Venta],tblVentas[Fecha],$A28,tblVentas[Forma de Pago],"Efectivo"))</f>
        <v/>
      </c>
      <c r="D28" s="9" t="str">
        <f>IF($A28="","",SUMIFS(tblVentas[Total Venta],tblVentas[Fecha],$A28,tblVentas[Forma de Pago],"Transferencia/Yape/Plin"))</f>
        <v/>
      </c>
      <c r="E28" s="9" t="str">
        <f>IF($A28="","",SUMIFS(tblCompras[Total],tblCompras[Fecha],$A28,tblCompras[Forma de Pago],"Efectivo")+SUMIFS(tblGastos[Monto],tblGastos[Fecha],$A28,tblGastos[Forma de Pago],"Efectivo"))</f>
        <v/>
      </c>
      <c r="F28" s="9" t="str">
        <f t="shared" si="0"/>
        <v/>
      </c>
      <c r="G28" s="8"/>
      <c r="H28" s="9" t="str">
        <f t="shared" si="1"/>
        <v/>
      </c>
    </row>
    <row r="29" spans="1:8" x14ac:dyDescent="0.25">
      <c r="A29" s="7"/>
      <c r="B29" s="8"/>
      <c r="C29" s="9" t="str">
        <f>IF($A29="","",SUMIFS(tblVentas[Total Venta],tblVentas[Fecha],$A29,tblVentas[Forma de Pago],"Efectivo"))</f>
        <v/>
      </c>
      <c r="D29" s="9" t="str">
        <f>IF($A29="","",SUMIFS(tblVentas[Total Venta],tblVentas[Fecha],$A29,tblVentas[Forma de Pago],"Transferencia/Yape/Plin"))</f>
        <v/>
      </c>
      <c r="E29" s="9" t="str">
        <f>IF($A29="","",SUMIFS(tblCompras[Total],tblCompras[Fecha],$A29,tblCompras[Forma de Pago],"Efectivo")+SUMIFS(tblGastos[Monto],tblGastos[Fecha],$A29,tblGastos[Forma de Pago],"Efectivo"))</f>
        <v/>
      </c>
      <c r="F29" s="9" t="str">
        <f t="shared" si="0"/>
        <v/>
      </c>
      <c r="G29" s="8"/>
      <c r="H29" s="9" t="str">
        <f t="shared" si="1"/>
        <v/>
      </c>
    </row>
    <row r="30" spans="1:8" x14ac:dyDescent="0.25">
      <c r="A30" s="7"/>
      <c r="B30" s="8"/>
      <c r="C30" s="9" t="str">
        <f>IF($A30="","",SUMIFS(tblVentas[Total Venta],tblVentas[Fecha],$A30,tblVentas[Forma de Pago],"Efectivo"))</f>
        <v/>
      </c>
      <c r="D30" s="9" t="str">
        <f>IF($A30="","",SUMIFS(tblVentas[Total Venta],tblVentas[Fecha],$A30,tblVentas[Forma de Pago],"Transferencia/Yape/Plin"))</f>
        <v/>
      </c>
      <c r="E30" s="9" t="str">
        <f>IF($A30="","",SUMIFS(tblCompras[Total],tblCompras[Fecha],$A30,tblCompras[Forma de Pago],"Efectivo")+SUMIFS(tblGastos[Monto],tblGastos[Fecha],$A30,tblGastos[Forma de Pago],"Efectivo"))</f>
        <v/>
      </c>
      <c r="F30" s="9" t="str">
        <f t="shared" si="0"/>
        <v/>
      </c>
      <c r="G30" s="8"/>
      <c r="H30" s="9" t="str">
        <f t="shared" si="1"/>
        <v/>
      </c>
    </row>
    <row r="31" spans="1:8" x14ac:dyDescent="0.25">
      <c r="A31" s="7"/>
      <c r="B31" s="8"/>
      <c r="C31" s="9" t="str">
        <f>IF($A31="","",SUMIFS(tblVentas[Total Venta],tblVentas[Fecha],$A31,tblVentas[Forma de Pago],"Efectivo"))</f>
        <v/>
      </c>
      <c r="D31" s="9" t="str">
        <f>IF($A31="","",SUMIFS(tblVentas[Total Venta],tblVentas[Fecha],$A31,tblVentas[Forma de Pago],"Transferencia/Yape/Plin"))</f>
        <v/>
      </c>
      <c r="E31" s="9" t="str">
        <f>IF($A31="","",SUMIFS(tblCompras[Total],tblCompras[Fecha],$A31,tblCompras[Forma de Pago],"Efectivo")+SUMIFS(tblGastos[Monto],tblGastos[Fecha],$A31,tblGastos[Forma de Pago],"Efectivo"))</f>
        <v/>
      </c>
      <c r="F31" s="9" t="str">
        <f t="shared" si="0"/>
        <v/>
      </c>
      <c r="G31" s="8"/>
      <c r="H31" s="9" t="str">
        <f t="shared" si="1"/>
        <v/>
      </c>
    </row>
    <row r="32" spans="1:8" x14ac:dyDescent="0.25">
      <c r="A32" s="7"/>
      <c r="B32" s="8"/>
      <c r="C32" s="9" t="str">
        <f>IF($A32="","",SUMIFS(tblVentas[Total Venta],tblVentas[Fecha],$A32,tblVentas[Forma de Pago],"Efectivo"))</f>
        <v/>
      </c>
      <c r="D32" s="9" t="str">
        <f>IF($A32="","",SUMIFS(tblVentas[Total Venta],tblVentas[Fecha],$A32,tblVentas[Forma de Pago],"Transferencia/Yape/Plin"))</f>
        <v/>
      </c>
      <c r="E32" s="9" t="str">
        <f>IF($A32="","",SUMIFS(tblCompras[Total],tblCompras[Fecha],$A32,tblCompras[Forma de Pago],"Efectivo")+SUMIFS(tblGastos[Monto],tblGastos[Fecha],$A32,tblGastos[Forma de Pago],"Efectivo"))</f>
        <v/>
      </c>
      <c r="F32" s="9" t="str">
        <f t="shared" si="0"/>
        <v/>
      </c>
      <c r="G32" s="8"/>
      <c r="H32" s="9" t="str">
        <f t="shared" si="1"/>
        <v/>
      </c>
    </row>
    <row r="33" spans="1:8" x14ac:dyDescent="0.25">
      <c r="A33" s="7"/>
      <c r="B33" s="8"/>
      <c r="C33" s="9" t="str">
        <f>IF($A33="","",SUMIFS(tblVentas[Total Venta],tblVentas[Fecha],$A33,tblVentas[Forma de Pago],"Efectivo"))</f>
        <v/>
      </c>
      <c r="D33" s="9" t="str">
        <f>IF($A33="","",SUMIFS(tblVentas[Total Venta],tblVentas[Fecha],$A33,tblVentas[Forma de Pago],"Transferencia/Yape/Plin"))</f>
        <v/>
      </c>
      <c r="E33" s="9" t="str">
        <f>IF($A33="","",SUMIFS(tblCompras[Total],tblCompras[Fecha],$A33,tblCompras[Forma de Pago],"Efectivo")+SUMIFS(tblGastos[Monto],tblGastos[Fecha],$A33,tblGastos[Forma de Pago],"Efectivo"))</f>
        <v/>
      </c>
      <c r="F33" s="9" t="str">
        <f t="shared" si="0"/>
        <v/>
      </c>
      <c r="G33" s="8"/>
      <c r="H33" s="9" t="str">
        <f t="shared" si="1"/>
        <v/>
      </c>
    </row>
    <row r="34" spans="1:8" x14ac:dyDescent="0.25">
      <c r="A34" s="7"/>
      <c r="B34" s="8"/>
      <c r="C34" s="9" t="str">
        <f>IF($A34="","",SUMIFS(tblVentas[Total Venta],tblVentas[Fecha],$A34,tblVentas[Forma de Pago],"Efectivo"))</f>
        <v/>
      </c>
      <c r="D34" s="9" t="str">
        <f>IF($A34="","",SUMIFS(tblVentas[Total Venta],tblVentas[Fecha],$A34,tblVentas[Forma de Pago],"Transferencia/Yape/Plin"))</f>
        <v/>
      </c>
      <c r="E34" s="9" t="str">
        <f>IF($A34="","",SUMIFS(tblCompras[Total],tblCompras[Fecha],$A34,tblCompras[Forma de Pago],"Efectivo")+SUMIFS(tblGastos[Monto],tblGastos[Fecha],$A34,tblGastos[Forma de Pago],"Efectivo"))</f>
        <v/>
      </c>
      <c r="F34" s="9" t="str">
        <f t="shared" si="0"/>
        <v/>
      </c>
      <c r="G34" s="8"/>
      <c r="H34" s="9" t="str">
        <f t="shared" si="1"/>
        <v/>
      </c>
    </row>
    <row r="35" spans="1:8" x14ac:dyDescent="0.25">
      <c r="A35" s="7"/>
      <c r="B35" s="8"/>
      <c r="C35" s="9" t="str">
        <f>IF($A35="","",SUMIFS(tblVentas[Total Venta],tblVentas[Fecha],$A35,tblVentas[Forma de Pago],"Efectivo"))</f>
        <v/>
      </c>
      <c r="D35" s="9" t="str">
        <f>IF($A35="","",SUMIFS(tblVentas[Total Venta],tblVentas[Fecha],$A35,tblVentas[Forma de Pago],"Transferencia/Yape/Plin"))</f>
        <v/>
      </c>
      <c r="E35" s="9" t="str">
        <f>IF($A35="","",SUMIFS(tblCompras[Total],tblCompras[Fecha],$A35,tblCompras[Forma de Pago],"Efectivo")+SUMIFS(tblGastos[Monto],tblGastos[Fecha],$A35,tblGastos[Forma de Pago],"Efectivo"))</f>
        <v/>
      </c>
      <c r="F35" s="9" t="str">
        <f t="shared" si="0"/>
        <v/>
      </c>
      <c r="G35" s="8"/>
      <c r="H35" s="9" t="str">
        <f t="shared" si="1"/>
        <v/>
      </c>
    </row>
    <row r="36" spans="1:8" x14ac:dyDescent="0.25">
      <c r="A36" s="7"/>
      <c r="B36" s="8"/>
      <c r="C36" s="9" t="str">
        <f>IF($A36="","",SUMIFS(tblVentas[Total Venta],tblVentas[Fecha],$A36,tblVentas[Forma de Pago],"Efectivo"))</f>
        <v/>
      </c>
      <c r="D36" s="9" t="str">
        <f>IF($A36="","",SUMIFS(tblVentas[Total Venta],tblVentas[Fecha],$A36,tblVentas[Forma de Pago],"Transferencia/Yape/Plin"))</f>
        <v/>
      </c>
      <c r="E36" s="9" t="str">
        <f>IF($A36="","",SUMIFS(tblCompras[Total],tblCompras[Fecha],$A36,tblCompras[Forma de Pago],"Efectivo")+SUMIFS(tblGastos[Monto],tblGastos[Fecha],$A36,tblGastos[Forma de Pago],"Efectivo"))</f>
        <v/>
      </c>
      <c r="F36" s="9" t="str">
        <f t="shared" si="0"/>
        <v/>
      </c>
      <c r="G36" s="8"/>
      <c r="H36" s="9" t="str">
        <f t="shared" si="1"/>
        <v/>
      </c>
    </row>
    <row r="37" spans="1:8" x14ac:dyDescent="0.25">
      <c r="A37" s="7"/>
      <c r="B37" s="8"/>
      <c r="C37" s="9" t="str">
        <f>IF($A37="","",SUMIFS(tblVentas[Total Venta],tblVentas[Fecha],$A37,tblVentas[Forma de Pago],"Efectivo"))</f>
        <v/>
      </c>
      <c r="D37" s="9" t="str">
        <f>IF($A37="","",SUMIFS(tblVentas[Total Venta],tblVentas[Fecha],$A37,tblVentas[Forma de Pago],"Transferencia/Yape/Plin"))</f>
        <v/>
      </c>
      <c r="E37" s="9" t="str">
        <f>IF($A37="","",SUMIFS(tblCompras[Total],tblCompras[Fecha],$A37,tblCompras[Forma de Pago],"Efectivo")+SUMIFS(tblGastos[Monto],tblGastos[Fecha],$A37,tblGastos[Forma de Pago],"Efectivo"))</f>
        <v/>
      </c>
      <c r="F37" s="9" t="str">
        <f t="shared" si="0"/>
        <v/>
      </c>
      <c r="G37" s="8"/>
      <c r="H37" s="9" t="str">
        <f t="shared" si="1"/>
        <v/>
      </c>
    </row>
    <row r="38" spans="1:8" x14ac:dyDescent="0.25">
      <c r="A38" s="7"/>
      <c r="B38" s="8"/>
      <c r="C38" s="9" t="str">
        <f>IF($A38="","",SUMIFS(tblVentas[Total Venta],tblVentas[Fecha],$A38,tblVentas[Forma de Pago],"Efectivo"))</f>
        <v/>
      </c>
      <c r="D38" s="9" t="str">
        <f>IF($A38="","",SUMIFS(tblVentas[Total Venta],tblVentas[Fecha],$A38,tblVentas[Forma de Pago],"Transferencia/Yape/Plin"))</f>
        <v/>
      </c>
      <c r="E38" s="9" t="str">
        <f>IF($A38="","",SUMIFS(tblCompras[Total],tblCompras[Fecha],$A38,tblCompras[Forma de Pago],"Efectivo")+SUMIFS(tblGastos[Monto],tblGastos[Fecha],$A38,tblGastos[Forma de Pago],"Efectivo"))</f>
        <v/>
      </c>
      <c r="F38" s="9" t="str">
        <f t="shared" si="0"/>
        <v/>
      </c>
      <c r="G38" s="8"/>
      <c r="H38" s="9" t="str">
        <f t="shared" si="1"/>
        <v/>
      </c>
    </row>
    <row r="39" spans="1:8" x14ac:dyDescent="0.25">
      <c r="A39" s="7"/>
      <c r="B39" s="8"/>
      <c r="C39" s="9" t="str">
        <f>IF($A39="","",SUMIFS(tblVentas[Total Venta],tblVentas[Fecha],$A39,tblVentas[Forma de Pago],"Efectivo"))</f>
        <v/>
      </c>
      <c r="D39" s="9" t="str">
        <f>IF($A39="","",SUMIFS(tblVentas[Total Venta],tblVentas[Fecha],$A39,tblVentas[Forma de Pago],"Transferencia/Yape/Plin"))</f>
        <v/>
      </c>
      <c r="E39" s="9" t="str">
        <f>IF($A39="","",SUMIFS(tblCompras[Total],tblCompras[Fecha],$A39,tblCompras[Forma de Pago],"Efectivo")+SUMIFS(tblGastos[Monto],tblGastos[Fecha],$A39,tblGastos[Forma de Pago],"Efectivo"))</f>
        <v/>
      </c>
      <c r="F39" s="9" t="str">
        <f t="shared" si="0"/>
        <v/>
      </c>
      <c r="G39" s="8"/>
      <c r="H39" s="9" t="str">
        <f t="shared" si="1"/>
        <v/>
      </c>
    </row>
    <row r="40" spans="1:8" x14ac:dyDescent="0.25">
      <c r="A40" s="7"/>
      <c r="B40" s="8"/>
      <c r="C40" s="9" t="str">
        <f>IF($A40="","",SUMIFS(tblVentas[Total Venta],tblVentas[Fecha],$A40,tblVentas[Forma de Pago],"Efectivo"))</f>
        <v/>
      </c>
      <c r="D40" s="9" t="str">
        <f>IF($A40="","",SUMIFS(tblVentas[Total Venta],tblVentas[Fecha],$A40,tblVentas[Forma de Pago],"Transferencia/Yape/Plin"))</f>
        <v/>
      </c>
      <c r="E40" s="9" t="str">
        <f>IF($A40="","",SUMIFS(tblCompras[Total],tblCompras[Fecha],$A40,tblCompras[Forma de Pago],"Efectivo")+SUMIFS(tblGastos[Monto],tblGastos[Fecha],$A40,tblGastos[Forma de Pago],"Efectivo"))</f>
        <v/>
      </c>
      <c r="F40" s="9" t="str">
        <f t="shared" si="0"/>
        <v/>
      </c>
      <c r="G40" s="8"/>
      <c r="H40" s="9" t="str">
        <f t="shared" si="1"/>
        <v/>
      </c>
    </row>
    <row r="41" spans="1:8" x14ac:dyDescent="0.25">
      <c r="A41" s="7"/>
      <c r="B41" s="8"/>
      <c r="C41" s="9" t="str">
        <f>IF($A41="","",SUMIFS(tblVentas[Total Venta],tblVentas[Fecha],$A41,tblVentas[Forma de Pago],"Efectivo"))</f>
        <v/>
      </c>
      <c r="D41" s="9" t="str">
        <f>IF($A41="","",SUMIFS(tblVentas[Total Venta],tblVentas[Fecha],$A41,tblVentas[Forma de Pago],"Transferencia/Yape/Plin"))</f>
        <v/>
      </c>
      <c r="E41" s="9" t="str">
        <f>IF($A41="","",SUMIFS(tblCompras[Total],tblCompras[Fecha],$A41,tblCompras[Forma de Pago],"Efectivo")+SUMIFS(tblGastos[Monto],tblGastos[Fecha],$A41,tblGastos[Forma de Pago],"Efectivo"))</f>
        <v/>
      </c>
      <c r="F41" s="9" t="str">
        <f t="shared" si="0"/>
        <v/>
      </c>
      <c r="G41" s="8"/>
      <c r="H41" s="9" t="str">
        <f t="shared" si="1"/>
        <v/>
      </c>
    </row>
    <row r="42" spans="1:8" x14ac:dyDescent="0.25">
      <c r="A42" s="7"/>
      <c r="B42" s="8"/>
      <c r="C42" s="9" t="str">
        <f>IF($A42="","",SUMIFS(tblVentas[Total Venta],tblVentas[Fecha],$A42,tblVentas[Forma de Pago],"Efectivo"))</f>
        <v/>
      </c>
      <c r="D42" s="9" t="str">
        <f>IF($A42="","",SUMIFS(tblVentas[Total Venta],tblVentas[Fecha],$A42,tblVentas[Forma de Pago],"Transferencia/Yape/Plin"))</f>
        <v/>
      </c>
      <c r="E42" s="9" t="str">
        <f>IF($A42="","",SUMIFS(tblCompras[Total],tblCompras[Fecha],$A42,tblCompras[Forma de Pago],"Efectivo")+SUMIFS(tblGastos[Monto],tblGastos[Fecha],$A42,tblGastos[Forma de Pago],"Efectivo"))</f>
        <v/>
      </c>
      <c r="F42" s="9" t="str">
        <f t="shared" si="0"/>
        <v/>
      </c>
      <c r="G42" s="8"/>
      <c r="H42" s="9" t="str">
        <f t="shared" si="1"/>
        <v/>
      </c>
    </row>
    <row r="43" spans="1:8" x14ac:dyDescent="0.25">
      <c r="A43" s="7"/>
      <c r="B43" s="8"/>
      <c r="C43" s="9" t="str">
        <f>IF($A43="","",SUMIFS(tblVentas[Total Venta],tblVentas[Fecha],$A43,tblVentas[Forma de Pago],"Efectivo"))</f>
        <v/>
      </c>
      <c r="D43" s="9" t="str">
        <f>IF($A43="","",SUMIFS(tblVentas[Total Venta],tblVentas[Fecha],$A43,tblVentas[Forma de Pago],"Transferencia/Yape/Plin"))</f>
        <v/>
      </c>
      <c r="E43" s="9" t="str">
        <f>IF($A43="","",SUMIFS(tblCompras[Total],tblCompras[Fecha],$A43,tblCompras[Forma de Pago],"Efectivo")+SUMIFS(tblGastos[Monto],tblGastos[Fecha],$A43,tblGastos[Forma de Pago],"Efectivo"))</f>
        <v/>
      </c>
      <c r="F43" s="9" t="str">
        <f t="shared" si="0"/>
        <v/>
      </c>
      <c r="G43" s="8"/>
      <c r="H43" s="9" t="str">
        <f t="shared" si="1"/>
        <v/>
      </c>
    </row>
    <row r="44" spans="1:8" x14ac:dyDescent="0.25">
      <c r="A44" s="7"/>
      <c r="B44" s="8"/>
      <c r="C44" s="9" t="str">
        <f>IF($A44="","",SUMIFS(tblVentas[Total Venta],tblVentas[Fecha],$A44,tblVentas[Forma de Pago],"Efectivo"))</f>
        <v/>
      </c>
      <c r="D44" s="9" t="str">
        <f>IF($A44="","",SUMIFS(tblVentas[Total Venta],tblVentas[Fecha],$A44,tblVentas[Forma de Pago],"Transferencia/Yape/Plin"))</f>
        <v/>
      </c>
      <c r="E44" s="9" t="str">
        <f>IF($A44="","",SUMIFS(tblCompras[Total],tblCompras[Fecha],$A44,tblCompras[Forma de Pago],"Efectivo")+SUMIFS(tblGastos[Monto],tblGastos[Fecha],$A44,tblGastos[Forma de Pago],"Efectivo"))</f>
        <v/>
      </c>
      <c r="F44" s="9" t="str">
        <f t="shared" si="0"/>
        <v/>
      </c>
      <c r="G44" s="8"/>
      <c r="H44" s="9" t="str">
        <f t="shared" si="1"/>
        <v/>
      </c>
    </row>
    <row r="45" spans="1:8" x14ac:dyDescent="0.25">
      <c r="A45" s="7"/>
      <c r="B45" s="8"/>
      <c r="C45" s="9" t="str">
        <f>IF($A45="","",SUMIFS(tblVentas[Total Venta],tblVentas[Fecha],$A45,tblVentas[Forma de Pago],"Efectivo"))</f>
        <v/>
      </c>
      <c r="D45" s="9" t="str">
        <f>IF($A45="","",SUMIFS(tblVentas[Total Venta],tblVentas[Fecha],$A45,tblVentas[Forma de Pago],"Transferencia/Yape/Plin"))</f>
        <v/>
      </c>
      <c r="E45" s="9" t="str">
        <f>IF($A45="","",SUMIFS(tblCompras[Total],tblCompras[Fecha],$A45,tblCompras[Forma de Pago],"Efectivo")+SUMIFS(tblGastos[Monto],tblGastos[Fecha],$A45,tblGastos[Forma de Pago],"Efectivo"))</f>
        <v/>
      </c>
      <c r="F45" s="9" t="str">
        <f t="shared" si="0"/>
        <v/>
      </c>
      <c r="G45" s="8"/>
      <c r="H45" s="9" t="str">
        <f t="shared" si="1"/>
        <v/>
      </c>
    </row>
    <row r="46" spans="1:8" x14ac:dyDescent="0.25">
      <c r="A46" s="7"/>
      <c r="B46" s="8"/>
      <c r="C46" s="9" t="str">
        <f>IF($A46="","",SUMIFS(tblVentas[Total Venta],tblVentas[Fecha],$A46,tblVentas[Forma de Pago],"Efectivo"))</f>
        <v/>
      </c>
      <c r="D46" s="9" t="str">
        <f>IF($A46="","",SUMIFS(tblVentas[Total Venta],tblVentas[Fecha],$A46,tblVentas[Forma de Pago],"Transferencia/Yape/Plin"))</f>
        <v/>
      </c>
      <c r="E46" s="9" t="str">
        <f>IF($A46="","",SUMIFS(tblCompras[Total],tblCompras[Fecha],$A46,tblCompras[Forma de Pago],"Efectivo")+SUMIFS(tblGastos[Monto],tblGastos[Fecha],$A46,tblGastos[Forma de Pago],"Efectivo"))</f>
        <v/>
      </c>
      <c r="F46" s="9" t="str">
        <f t="shared" si="0"/>
        <v/>
      </c>
      <c r="G46" s="8"/>
      <c r="H46" s="9" t="str">
        <f t="shared" si="1"/>
        <v/>
      </c>
    </row>
    <row r="47" spans="1:8" x14ac:dyDescent="0.25">
      <c r="A47" s="7"/>
      <c r="B47" s="8"/>
      <c r="C47" s="9" t="str">
        <f>IF($A47="","",SUMIFS(tblVentas[Total Venta],tblVentas[Fecha],$A47,tblVentas[Forma de Pago],"Efectivo"))</f>
        <v/>
      </c>
      <c r="D47" s="9" t="str">
        <f>IF($A47="","",SUMIFS(tblVentas[Total Venta],tblVentas[Fecha],$A47,tblVentas[Forma de Pago],"Transferencia/Yape/Plin"))</f>
        <v/>
      </c>
      <c r="E47" s="9" t="str">
        <f>IF($A47="","",SUMIFS(tblCompras[Total],tblCompras[Fecha],$A47,tblCompras[Forma de Pago],"Efectivo")+SUMIFS(tblGastos[Monto],tblGastos[Fecha],$A47,tblGastos[Forma de Pago],"Efectivo"))</f>
        <v/>
      </c>
      <c r="F47" s="9" t="str">
        <f t="shared" si="0"/>
        <v/>
      </c>
      <c r="G47" s="8"/>
      <c r="H47" s="9" t="str">
        <f t="shared" si="1"/>
        <v/>
      </c>
    </row>
    <row r="48" spans="1:8" x14ac:dyDescent="0.25">
      <c r="A48" s="7"/>
      <c r="B48" s="8"/>
      <c r="C48" s="9" t="str">
        <f>IF($A48="","",SUMIFS(tblVentas[Total Venta],tblVentas[Fecha],$A48,tblVentas[Forma de Pago],"Efectivo"))</f>
        <v/>
      </c>
      <c r="D48" s="9" t="str">
        <f>IF($A48="","",SUMIFS(tblVentas[Total Venta],tblVentas[Fecha],$A48,tblVentas[Forma de Pago],"Transferencia/Yape/Plin"))</f>
        <v/>
      </c>
      <c r="E48" s="9" t="str">
        <f>IF($A48="","",SUMIFS(tblCompras[Total],tblCompras[Fecha],$A48,tblCompras[Forma de Pago],"Efectivo")+SUMIFS(tblGastos[Monto],tblGastos[Fecha],$A48,tblGastos[Forma de Pago],"Efectivo"))</f>
        <v/>
      </c>
      <c r="F48" s="9" t="str">
        <f t="shared" si="0"/>
        <v/>
      </c>
      <c r="G48" s="8"/>
      <c r="H48" s="9" t="str">
        <f t="shared" si="1"/>
        <v/>
      </c>
    </row>
    <row r="49" spans="1:8" x14ac:dyDescent="0.25">
      <c r="A49" s="7"/>
      <c r="B49" s="8"/>
      <c r="C49" s="9" t="str">
        <f>IF($A49="","",SUMIFS(tblVentas[Total Venta],tblVentas[Fecha],$A49,tblVentas[Forma de Pago],"Efectivo"))</f>
        <v/>
      </c>
      <c r="D49" s="9" t="str">
        <f>IF($A49="","",SUMIFS(tblVentas[Total Venta],tblVentas[Fecha],$A49,tblVentas[Forma de Pago],"Transferencia/Yape/Plin"))</f>
        <v/>
      </c>
      <c r="E49" s="9" t="str">
        <f>IF($A49="","",SUMIFS(tblCompras[Total],tblCompras[Fecha],$A49,tblCompras[Forma de Pago],"Efectivo")+SUMIFS(tblGastos[Monto],tblGastos[Fecha],$A49,tblGastos[Forma de Pago],"Efectivo"))</f>
        <v/>
      </c>
      <c r="F49" s="9" t="str">
        <f t="shared" si="0"/>
        <v/>
      </c>
      <c r="G49" s="8"/>
      <c r="H49" s="9" t="str">
        <f t="shared" si="1"/>
        <v/>
      </c>
    </row>
    <row r="50" spans="1:8" x14ac:dyDescent="0.25">
      <c r="A50" s="7"/>
      <c r="B50" s="8"/>
      <c r="C50" s="9" t="str">
        <f>IF($A50="","",SUMIFS(tblVentas[Total Venta],tblVentas[Fecha],$A50,tblVentas[Forma de Pago],"Efectivo"))</f>
        <v/>
      </c>
      <c r="D50" s="9" t="str">
        <f>IF($A50="","",SUMIFS(tblVentas[Total Venta],tblVentas[Fecha],$A50,tblVentas[Forma de Pago],"Transferencia/Yape/Plin"))</f>
        <v/>
      </c>
      <c r="E50" s="9" t="str">
        <f>IF($A50="","",SUMIFS(tblCompras[Total],tblCompras[Fecha],$A50,tblCompras[Forma de Pago],"Efectivo")+SUMIFS(tblGastos[Monto],tblGastos[Fecha],$A50,tblGastos[Forma de Pago],"Efectivo"))</f>
        <v/>
      </c>
      <c r="F50" s="9" t="str">
        <f t="shared" si="0"/>
        <v/>
      </c>
      <c r="G50" s="8"/>
      <c r="H50" s="9" t="str">
        <f t="shared" si="1"/>
        <v/>
      </c>
    </row>
    <row r="51" spans="1:8" x14ac:dyDescent="0.25">
      <c r="A51" s="7"/>
      <c r="B51" s="8"/>
      <c r="C51" s="9" t="str">
        <f>IF($A51="","",SUMIFS(tblVentas[Total Venta],tblVentas[Fecha],$A51,tblVentas[Forma de Pago],"Efectivo"))</f>
        <v/>
      </c>
      <c r="D51" s="9" t="str">
        <f>IF($A51="","",SUMIFS(tblVentas[Total Venta],tblVentas[Fecha],$A51,tblVentas[Forma de Pago],"Transferencia/Yape/Plin"))</f>
        <v/>
      </c>
      <c r="E51" s="9" t="str">
        <f>IF($A51="","",SUMIFS(tblCompras[Total],tblCompras[Fecha],$A51,tblCompras[Forma de Pago],"Efectivo")+SUMIFS(tblGastos[Monto],tblGastos[Fecha],$A51,tblGastos[Forma de Pago],"Efectivo"))</f>
        <v/>
      </c>
      <c r="F51" s="9" t="str">
        <f t="shared" si="0"/>
        <v/>
      </c>
      <c r="G51" s="8"/>
      <c r="H51" s="9" t="str">
        <f t="shared" si="1"/>
        <v/>
      </c>
    </row>
    <row r="52" spans="1:8" x14ac:dyDescent="0.25">
      <c r="A52" s="7"/>
      <c r="B52" s="8"/>
      <c r="C52" s="9" t="str">
        <f>IF($A52="","",SUMIFS(tblVentas[Total Venta],tblVentas[Fecha],$A52,tblVentas[Forma de Pago],"Efectivo"))</f>
        <v/>
      </c>
      <c r="D52" s="9" t="str">
        <f>IF($A52="","",SUMIFS(tblVentas[Total Venta],tblVentas[Fecha],$A52,tblVentas[Forma de Pago],"Transferencia/Yape/Plin"))</f>
        <v/>
      </c>
      <c r="E52" s="9" t="str">
        <f>IF($A52="","",SUMIFS(tblCompras[Total],tblCompras[Fecha],$A52,tblCompras[Forma de Pago],"Efectivo")+SUMIFS(tblGastos[Monto],tblGastos[Fecha],$A52,tblGastos[Forma de Pago],"Efectivo"))</f>
        <v/>
      </c>
      <c r="F52" s="9" t="str">
        <f t="shared" si="0"/>
        <v/>
      </c>
      <c r="G52" s="8"/>
      <c r="H52" s="9" t="str">
        <f t="shared" si="1"/>
        <v/>
      </c>
    </row>
    <row r="53" spans="1:8" x14ac:dyDescent="0.25">
      <c r="A53" s="7"/>
      <c r="B53" s="8"/>
      <c r="C53" s="9" t="str">
        <f>IF($A53="","",SUMIFS(tblVentas[Total Venta],tblVentas[Fecha],$A53,tblVentas[Forma de Pago],"Efectivo"))</f>
        <v/>
      </c>
      <c r="D53" s="9" t="str">
        <f>IF($A53="","",SUMIFS(tblVentas[Total Venta],tblVentas[Fecha],$A53,tblVentas[Forma de Pago],"Transferencia/Yape/Plin"))</f>
        <v/>
      </c>
      <c r="E53" s="9" t="str">
        <f>IF($A53="","",SUMIFS(tblCompras[Total],tblCompras[Fecha],$A53,tblCompras[Forma de Pago],"Efectivo")+SUMIFS(tblGastos[Monto],tblGastos[Fecha],$A53,tblGastos[Forma de Pago],"Efectivo"))</f>
        <v/>
      </c>
      <c r="F53" s="9" t="str">
        <f t="shared" si="0"/>
        <v/>
      </c>
      <c r="G53" s="8"/>
      <c r="H53" s="9" t="str">
        <f t="shared" si="1"/>
        <v/>
      </c>
    </row>
    <row r="54" spans="1:8" x14ac:dyDescent="0.25">
      <c r="A54" s="7"/>
      <c r="B54" s="8"/>
      <c r="C54" s="9" t="str">
        <f>IF($A54="","",SUMIFS(tblVentas[Total Venta],tblVentas[Fecha],$A54,tblVentas[Forma de Pago],"Efectivo"))</f>
        <v/>
      </c>
      <c r="D54" s="9" t="str">
        <f>IF($A54="","",SUMIFS(tblVentas[Total Venta],tblVentas[Fecha],$A54,tblVentas[Forma de Pago],"Transferencia/Yape/Plin"))</f>
        <v/>
      </c>
      <c r="E54" s="9" t="str">
        <f>IF($A54="","",SUMIFS(tblCompras[Total],tblCompras[Fecha],$A54,tblCompras[Forma de Pago],"Efectivo")+SUMIFS(tblGastos[Monto],tblGastos[Fecha],$A54,tblGastos[Forma de Pago],"Efectivo"))</f>
        <v/>
      </c>
      <c r="F54" s="9" t="str">
        <f t="shared" si="0"/>
        <v/>
      </c>
      <c r="G54" s="8"/>
      <c r="H54" s="9" t="str">
        <f t="shared" si="1"/>
        <v/>
      </c>
    </row>
    <row r="55" spans="1:8" x14ac:dyDescent="0.25">
      <c r="A55" s="7"/>
      <c r="B55" s="8"/>
      <c r="C55" s="9" t="str">
        <f>IF($A55="","",SUMIFS(tblVentas[Total Venta],tblVentas[Fecha],$A55,tblVentas[Forma de Pago],"Efectivo"))</f>
        <v/>
      </c>
      <c r="D55" s="9" t="str">
        <f>IF($A55="","",SUMIFS(tblVentas[Total Venta],tblVentas[Fecha],$A55,tblVentas[Forma de Pago],"Transferencia/Yape/Plin"))</f>
        <v/>
      </c>
      <c r="E55" s="9" t="str">
        <f>IF($A55="","",SUMIFS(tblCompras[Total],tblCompras[Fecha],$A55,tblCompras[Forma de Pago],"Efectivo")+SUMIFS(tblGastos[Monto],tblGastos[Fecha],$A55,tblGastos[Forma de Pago],"Efectivo"))</f>
        <v/>
      </c>
      <c r="F55" s="9" t="str">
        <f t="shared" si="0"/>
        <v/>
      </c>
      <c r="G55" s="8"/>
      <c r="H55" s="9" t="str">
        <f t="shared" si="1"/>
        <v/>
      </c>
    </row>
    <row r="56" spans="1:8" x14ac:dyDescent="0.25">
      <c r="A56" s="7"/>
      <c r="B56" s="8"/>
      <c r="C56" s="9" t="str">
        <f>IF($A56="","",SUMIFS(tblVentas[Total Venta],tblVentas[Fecha],$A56,tblVentas[Forma de Pago],"Efectivo"))</f>
        <v/>
      </c>
      <c r="D56" s="9" t="str">
        <f>IF($A56="","",SUMIFS(tblVentas[Total Venta],tblVentas[Fecha],$A56,tblVentas[Forma de Pago],"Transferencia/Yape/Plin"))</f>
        <v/>
      </c>
      <c r="E56" s="9" t="str">
        <f>IF($A56="","",SUMIFS(tblCompras[Total],tblCompras[Fecha],$A56,tblCompras[Forma de Pago],"Efectivo")+SUMIFS(tblGastos[Monto],tblGastos[Fecha],$A56,tblGastos[Forma de Pago],"Efectivo"))</f>
        <v/>
      </c>
      <c r="F56" s="9" t="str">
        <f t="shared" si="0"/>
        <v/>
      </c>
      <c r="G56" s="8"/>
      <c r="H56" s="9" t="str">
        <f t="shared" si="1"/>
        <v/>
      </c>
    </row>
    <row r="57" spans="1:8" x14ac:dyDescent="0.25">
      <c r="A57" s="7"/>
      <c r="B57" s="8"/>
      <c r="C57" s="9" t="str">
        <f>IF($A57="","",SUMIFS(tblVentas[Total Venta],tblVentas[Fecha],$A57,tblVentas[Forma de Pago],"Efectivo"))</f>
        <v/>
      </c>
      <c r="D57" s="9" t="str">
        <f>IF($A57="","",SUMIFS(tblVentas[Total Venta],tblVentas[Fecha],$A57,tblVentas[Forma de Pago],"Transferencia/Yape/Plin"))</f>
        <v/>
      </c>
      <c r="E57" s="9" t="str">
        <f>IF($A57="","",SUMIFS(tblCompras[Total],tblCompras[Fecha],$A57,tblCompras[Forma de Pago],"Efectivo")+SUMIFS(tblGastos[Monto],tblGastos[Fecha],$A57,tblGastos[Forma de Pago],"Efectivo"))</f>
        <v/>
      </c>
      <c r="F57" s="9" t="str">
        <f t="shared" si="0"/>
        <v/>
      </c>
      <c r="G57" s="8"/>
      <c r="H57" s="9" t="str">
        <f t="shared" si="1"/>
        <v/>
      </c>
    </row>
    <row r="58" spans="1:8" x14ac:dyDescent="0.25">
      <c r="A58" s="7"/>
      <c r="B58" s="8"/>
      <c r="C58" s="9" t="str">
        <f>IF($A58="","",SUMIFS(tblVentas[Total Venta],tblVentas[Fecha],$A58,tblVentas[Forma de Pago],"Efectivo"))</f>
        <v/>
      </c>
      <c r="D58" s="9" t="str">
        <f>IF($A58="","",SUMIFS(tblVentas[Total Venta],tblVentas[Fecha],$A58,tblVentas[Forma de Pago],"Transferencia/Yape/Plin"))</f>
        <v/>
      </c>
      <c r="E58" s="9" t="str">
        <f>IF($A58="","",SUMIFS(tblCompras[Total],tblCompras[Fecha],$A58,tblCompras[Forma de Pago],"Efectivo")+SUMIFS(tblGastos[Monto],tblGastos[Fecha],$A58,tblGastos[Forma de Pago],"Efectivo"))</f>
        <v/>
      </c>
      <c r="F58" s="9" t="str">
        <f t="shared" si="0"/>
        <v/>
      </c>
      <c r="G58" s="8"/>
      <c r="H58" s="9" t="str">
        <f t="shared" si="1"/>
        <v/>
      </c>
    </row>
    <row r="59" spans="1:8" x14ac:dyDescent="0.25">
      <c r="A59" s="7"/>
      <c r="B59" s="8"/>
      <c r="C59" s="9" t="str">
        <f>IF($A59="","",SUMIFS(tblVentas[Total Venta],tblVentas[Fecha],$A59,tblVentas[Forma de Pago],"Efectivo"))</f>
        <v/>
      </c>
      <c r="D59" s="9" t="str">
        <f>IF($A59="","",SUMIFS(tblVentas[Total Venta],tblVentas[Fecha],$A59,tblVentas[Forma de Pago],"Transferencia/Yape/Plin"))</f>
        <v/>
      </c>
      <c r="E59" s="9" t="str">
        <f>IF($A59="","",SUMIFS(tblCompras[Total],tblCompras[Fecha],$A59,tblCompras[Forma de Pago],"Efectivo")+SUMIFS(tblGastos[Monto],tblGastos[Fecha],$A59,tblGastos[Forma de Pago],"Efectivo"))</f>
        <v/>
      </c>
      <c r="F59" s="9" t="str">
        <f t="shared" si="0"/>
        <v/>
      </c>
      <c r="G59" s="8"/>
      <c r="H59" s="9" t="str">
        <f t="shared" si="1"/>
        <v/>
      </c>
    </row>
    <row r="60" spans="1:8" x14ac:dyDescent="0.25">
      <c r="A60" s="7"/>
      <c r="B60" s="8"/>
      <c r="C60" s="9" t="str">
        <f>IF($A60="","",SUMIFS(tblVentas[Total Venta],tblVentas[Fecha],$A60,tblVentas[Forma de Pago],"Efectivo"))</f>
        <v/>
      </c>
      <c r="D60" s="9" t="str">
        <f>IF($A60="","",SUMIFS(tblVentas[Total Venta],tblVentas[Fecha],$A60,tblVentas[Forma de Pago],"Transferencia/Yape/Plin"))</f>
        <v/>
      </c>
      <c r="E60" s="9" t="str">
        <f>IF($A60="","",SUMIFS(tblCompras[Total],tblCompras[Fecha],$A60,tblCompras[Forma de Pago],"Efectivo")+SUMIFS(tblGastos[Monto],tblGastos[Fecha],$A60,tblGastos[Forma de Pago],"Efectivo"))</f>
        <v/>
      </c>
      <c r="F60" s="9" t="str">
        <f t="shared" si="0"/>
        <v/>
      </c>
      <c r="G60" s="8"/>
      <c r="H60" s="9" t="str">
        <f t="shared" si="1"/>
        <v/>
      </c>
    </row>
    <row r="61" spans="1:8" x14ac:dyDescent="0.25">
      <c r="A61" s="7"/>
      <c r="B61" s="8"/>
      <c r="C61" s="9" t="str">
        <f>IF($A61="","",SUMIFS(tblVentas[Total Venta],tblVentas[Fecha],$A61,tblVentas[Forma de Pago],"Efectivo"))</f>
        <v/>
      </c>
      <c r="D61" s="9" t="str">
        <f>IF($A61="","",SUMIFS(tblVentas[Total Venta],tblVentas[Fecha],$A61,tblVentas[Forma de Pago],"Transferencia/Yape/Plin"))</f>
        <v/>
      </c>
      <c r="E61" s="9" t="str">
        <f>IF($A61="","",SUMIFS(tblCompras[Total],tblCompras[Fecha],$A61,tblCompras[Forma de Pago],"Efectivo")+SUMIFS(tblGastos[Monto],tblGastos[Fecha],$A61,tblGastos[Forma de Pago],"Efectivo"))</f>
        <v/>
      </c>
      <c r="F61" s="9" t="str">
        <f t="shared" si="0"/>
        <v/>
      </c>
      <c r="G61" s="8"/>
      <c r="H61" s="9" t="str">
        <f t="shared" si="1"/>
        <v/>
      </c>
    </row>
    <row r="62" spans="1:8" x14ac:dyDescent="0.25">
      <c r="A62" s="7"/>
      <c r="B62" s="8"/>
      <c r="C62" s="9" t="str">
        <f>IF($A62="","",SUMIFS(tblVentas[Total Venta],tblVentas[Fecha],$A62,tblVentas[Forma de Pago],"Efectivo"))</f>
        <v/>
      </c>
      <c r="D62" s="9" t="str">
        <f>IF($A62="","",SUMIFS(tblVentas[Total Venta],tblVentas[Fecha],$A62,tblVentas[Forma de Pago],"Transferencia/Yape/Plin"))</f>
        <v/>
      </c>
      <c r="E62" s="9" t="str">
        <f>IF($A62="","",SUMIFS(tblCompras[Total],tblCompras[Fecha],$A62,tblCompras[Forma de Pago],"Efectivo")+SUMIFS(tblGastos[Monto],tblGastos[Fecha],$A62,tblGastos[Forma de Pago],"Efectivo"))</f>
        <v/>
      </c>
      <c r="F62" s="9" t="str">
        <f t="shared" si="0"/>
        <v/>
      </c>
      <c r="G62" s="8"/>
      <c r="H62" s="9" t="str">
        <f t="shared" si="1"/>
        <v/>
      </c>
    </row>
    <row r="63" spans="1:8" x14ac:dyDescent="0.25">
      <c r="A63" s="7"/>
      <c r="B63" s="8"/>
      <c r="C63" s="9" t="str">
        <f>IF($A63="","",SUMIFS(tblVentas[Total Venta],tblVentas[Fecha],$A63,tblVentas[Forma de Pago],"Efectivo"))</f>
        <v/>
      </c>
      <c r="D63" s="9" t="str">
        <f>IF($A63="","",SUMIFS(tblVentas[Total Venta],tblVentas[Fecha],$A63,tblVentas[Forma de Pago],"Transferencia/Yape/Plin"))</f>
        <v/>
      </c>
      <c r="E63" s="9" t="str">
        <f>IF($A63="","",SUMIFS(tblCompras[Total],tblCompras[Fecha],$A63,tblCompras[Forma de Pago],"Efectivo")+SUMIFS(tblGastos[Monto],tblGastos[Fecha],$A63,tblGastos[Forma de Pago],"Efectivo"))</f>
        <v/>
      </c>
      <c r="F63" s="9" t="str">
        <f t="shared" si="0"/>
        <v/>
      </c>
      <c r="G63" s="8"/>
      <c r="H63" s="9" t="str">
        <f t="shared" si="1"/>
        <v/>
      </c>
    </row>
    <row r="64" spans="1:8" x14ac:dyDescent="0.25">
      <c r="A64" s="7"/>
      <c r="B64" s="8"/>
      <c r="C64" s="9" t="str">
        <f>IF($A64="","",SUMIFS(tblVentas[Total Venta],tblVentas[Fecha],$A64,tblVentas[Forma de Pago],"Efectivo"))</f>
        <v/>
      </c>
      <c r="D64" s="9" t="str">
        <f>IF($A64="","",SUMIFS(tblVentas[Total Venta],tblVentas[Fecha],$A64,tblVentas[Forma de Pago],"Transferencia/Yape/Plin"))</f>
        <v/>
      </c>
      <c r="E64" s="9" t="str">
        <f>IF($A64="","",SUMIFS(tblCompras[Total],tblCompras[Fecha],$A64,tblCompras[Forma de Pago],"Efectivo")+SUMIFS(tblGastos[Monto],tblGastos[Fecha],$A64,tblGastos[Forma de Pago],"Efectivo"))</f>
        <v/>
      </c>
      <c r="F64" s="9" t="str">
        <f t="shared" si="0"/>
        <v/>
      </c>
      <c r="G64" s="8"/>
      <c r="H64" s="9" t="str">
        <f t="shared" si="1"/>
        <v/>
      </c>
    </row>
    <row r="65" spans="1:8" x14ac:dyDescent="0.25">
      <c r="A65" s="7"/>
      <c r="B65" s="8"/>
      <c r="C65" s="9" t="str">
        <f>IF($A65="","",SUMIFS(tblVentas[Total Venta],tblVentas[Fecha],$A65,tblVentas[Forma de Pago],"Efectivo"))</f>
        <v/>
      </c>
      <c r="D65" s="9" t="str">
        <f>IF($A65="","",SUMIFS(tblVentas[Total Venta],tblVentas[Fecha],$A65,tblVentas[Forma de Pago],"Transferencia/Yape/Plin"))</f>
        <v/>
      </c>
      <c r="E65" s="9" t="str">
        <f>IF($A65="","",SUMIFS(tblCompras[Total],tblCompras[Fecha],$A65,tblCompras[Forma de Pago],"Efectivo")+SUMIFS(tblGastos[Monto],tblGastos[Fecha],$A65,tblGastos[Forma de Pago],"Efectivo"))</f>
        <v/>
      </c>
      <c r="F65" s="9" t="str">
        <f t="shared" si="0"/>
        <v/>
      </c>
      <c r="G65" s="8"/>
      <c r="H65" s="9" t="str">
        <f t="shared" si="1"/>
        <v/>
      </c>
    </row>
    <row r="66" spans="1:8" x14ac:dyDescent="0.25">
      <c r="A66" s="7"/>
      <c r="B66" s="8"/>
      <c r="C66" s="9" t="str">
        <f>IF($A66="","",SUMIFS(tblVentas[Total Venta],tblVentas[Fecha],$A66,tblVentas[Forma de Pago],"Efectivo"))</f>
        <v/>
      </c>
      <c r="D66" s="9" t="str">
        <f>IF($A66="","",SUMIFS(tblVentas[Total Venta],tblVentas[Fecha],$A66,tblVentas[Forma de Pago],"Transferencia/Yape/Plin"))</f>
        <v/>
      </c>
      <c r="E66" s="9" t="str">
        <f>IF($A66="","",SUMIFS(tblCompras[Total],tblCompras[Fecha],$A66,tblCompras[Forma de Pago],"Efectivo")+SUMIFS(tblGastos[Monto],tblGastos[Fecha],$A66,tblGastos[Forma de Pago],"Efectivo"))</f>
        <v/>
      </c>
      <c r="F66" s="9" t="str">
        <f t="shared" si="0"/>
        <v/>
      </c>
      <c r="G66" s="8"/>
      <c r="H66" s="9" t="str">
        <f t="shared" si="1"/>
        <v/>
      </c>
    </row>
    <row r="67" spans="1:8" x14ac:dyDescent="0.25">
      <c r="A67" s="7"/>
      <c r="B67" s="8"/>
      <c r="C67" s="9" t="str">
        <f>IF($A67="","",SUMIFS(tblVentas[Total Venta],tblVentas[Fecha],$A67,tblVentas[Forma de Pago],"Efectivo"))</f>
        <v/>
      </c>
      <c r="D67" s="9" t="str">
        <f>IF($A67="","",SUMIFS(tblVentas[Total Venta],tblVentas[Fecha],$A67,tblVentas[Forma de Pago],"Transferencia/Yape/Plin"))</f>
        <v/>
      </c>
      <c r="E67" s="9" t="str">
        <f>IF($A67="","",SUMIFS(tblCompras[Total],tblCompras[Fecha],$A67,tblCompras[Forma de Pago],"Efectivo")+SUMIFS(tblGastos[Monto],tblGastos[Fecha],$A67,tblGastos[Forma de Pago],"Efectivo"))</f>
        <v/>
      </c>
      <c r="F67" s="9" t="str">
        <f t="shared" si="0"/>
        <v/>
      </c>
      <c r="G67" s="8"/>
      <c r="H67" s="9" t="str">
        <f t="shared" si="1"/>
        <v/>
      </c>
    </row>
    <row r="68" spans="1:8" x14ac:dyDescent="0.25">
      <c r="A68" s="7"/>
      <c r="B68" s="8"/>
      <c r="C68" s="9" t="str">
        <f>IF($A68="","",SUMIFS(tblVentas[Total Venta],tblVentas[Fecha],$A68,tblVentas[Forma de Pago],"Efectivo"))</f>
        <v/>
      </c>
      <c r="D68" s="9" t="str">
        <f>IF($A68="","",SUMIFS(tblVentas[Total Venta],tblVentas[Fecha],$A68,tblVentas[Forma de Pago],"Transferencia/Yape/Plin"))</f>
        <v/>
      </c>
      <c r="E68" s="9" t="str">
        <f>IF($A68="","",SUMIFS(tblCompras[Total],tblCompras[Fecha],$A68,tblCompras[Forma de Pago],"Efectivo")+SUMIFS(tblGastos[Monto],tblGastos[Fecha],$A68,tblGastos[Forma de Pago],"Efectivo"))</f>
        <v/>
      </c>
      <c r="F68" s="9" t="str">
        <f t="shared" ref="F68:F131" si="2">IF($A68="","",$B68+$C68-$E68)</f>
        <v/>
      </c>
      <c r="G68" s="8"/>
      <c r="H68" s="9" t="str">
        <f t="shared" ref="H68:H131" si="3">IF(OR($A68="",$G68=""),"",$G68-$F68)</f>
        <v/>
      </c>
    </row>
    <row r="69" spans="1:8" x14ac:dyDescent="0.25">
      <c r="A69" s="7"/>
      <c r="B69" s="8"/>
      <c r="C69" s="9" t="str">
        <f>IF($A69="","",SUMIFS(tblVentas[Total Venta],tblVentas[Fecha],$A69,tblVentas[Forma de Pago],"Efectivo"))</f>
        <v/>
      </c>
      <c r="D69" s="9" t="str">
        <f>IF($A69="","",SUMIFS(tblVentas[Total Venta],tblVentas[Fecha],$A69,tblVentas[Forma de Pago],"Transferencia/Yape/Plin"))</f>
        <v/>
      </c>
      <c r="E69" s="9" t="str">
        <f>IF($A69="","",SUMIFS(tblCompras[Total],tblCompras[Fecha],$A69,tblCompras[Forma de Pago],"Efectivo")+SUMIFS(tblGastos[Monto],tblGastos[Fecha],$A69,tblGastos[Forma de Pago],"Efectivo"))</f>
        <v/>
      </c>
      <c r="F69" s="9" t="str">
        <f t="shared" si="2"/>
        <v/>
      </c>
      <c r="G69" s="8"/>
      <c r="H69" s="9" t="str">
        <f t="shared" si="3"/>
        <v/>
      </c>
    </row>
    <row r="70" spans="1:8" x14ac:dyDescent="0.25">
      <c r="A70" s="7"/>
      <c r="B70" s="8"/>
      <c r="C70" s="9" t="str">
        <f>IF($A70="","",SUMIFS(tblVentas[Total Venta],tblVentas[Fecha],$A70,tblVentas[Forma de Pago],"Efectivo"))</f>
        <v/>
      </c>
      <c r="D70" s="9" t="str">
        <f>IF($A70="","",SUMIFS(tblVentas[Total Venta],tblVentas[Fecha],$A70,tblVentas[Forma de Pago],"Transferencia/Yape/Plin"))</f>
        <v/>
      </c>
      <c r="E70" s="9" t="str">
        <f>IF($A70="","",SUMIFS(tblCompras[Total],tblCompras[Fecha],$A70,tblCompras[Forma de Pago],"Efectivo")+SUMIFS(tblGastos[Monto],tblGastos[Fecha],$A70,tblGastos[Forma de Pago],"Efectivo"))</f>
        <v/>
      </c>
      <c r="F70" s="9" t="str">
        <f t="shared" si="2"/>
        <v/>
      </c>
      <c r="G70" s="8"/>
      <c r="H70" s="9" t="str">
        <f t="shared" si="3"/>
        <v/>
      </c>
    </row>
    <row r="71" spans="1:8" x14ac:dyDescent="0.25">
      <c r="A71" s="7"/>
      <c r="B71" s="8"/>
      <c r="C71" s="9" t="str">
        <f>IF($A71="","",SUMIFS(tblVentas[Total Venta],tblVentas[Fecha],$A71,tblVentas[Forma de Pago],"Efectivo"))</f>
        <v/>
      </c>
      <c r="D71" s="9" t="str">
        <f>IF($A71="","",SUMIFS(tblVentas[Total Venta],tblVentas[Fecha],$A71,tblVentas[Forma de Pago],"Transferencia/Yape/Plin"))</f>
        <v/>
      </c>
      <c r="E71" s="9" t="str">
        <f>IF($A71="","",SUMIFS(tblCompras[Total],tblCompras[Fecha],$A71,tblCompras[Forma de Pago],"Efectivo")+SUMIFS(tblGastos[Monto],tblGastos[Fecha],$A71,tblGastos[Forma de Pago],"Efectivo"))</f>
        <v/>
      </c>
      <c r="F71" s="9" t="str">
        <f t="shared" si="2"/>
        <v/>
      </c>
      <c r="G71" s="8"/>
      <c r="H71" s="9" t="str">
        <f t="shared" si="3"/>
        <v/>
      </c>
    </row>
    <row r="72" spans="1:8" x14ac:dyDescent="0.25">
      <c r="A72" s="7"/>
      <c r="B72" s="8"/>
      <c r="C72" s="9" t="str">
        <f>IF($A72="","",SUMIFS(tblVentas[Total Venta],tblVentas[Fecha],$A72,tblVentas[Forma de Pago],"Efectivo"))</f>
        <v/>
      </c>
      <c r="D72" s="9" t="str">
        <f>IF($A72="","",SUMIFS(tblVentas[Total Venta],tblVentas[Fecha],$A72,tblVentas[Forma de Pago],"Transferencia/Yape/Plin"))</f>
        <v/>
      </c>
      <c r="E72" s="9" t="str">
        <f>IF($A72="","",SUMIFS(tblCompras[Total],tblCompras[Fecha],$A72,tblCompras[Forma de Pago],"Efectivo")+SUMIFS(tblGastos[Monto],tblGastos[Fecha],$A72,tblGastos[Forma de Pago],"Efectivo"))</f>
        <v/>
      </c>
      <c r="F72" s="9" t="str">
        <f t="shared" si="2"/>
        <v/>
      </c>
      <c r="G72" s="8"/>
      <c r="H72" s="9" t="str">
        <f t="shared" si="3"/>
        <v/>
      </c>
    </row>
    <row r="73" spans="1:8" x14ac:dyDescent="0.25">
      <c r="A73" s="7"/>
      <c r="B73" s="8"/>
      <c r="C73" s="9" t="str">
        <f>IF($A73="","",SUMIFS(tblVentas[Total Venta],tblVentas[Fecha],$A73,tblVentas[Forma de Pago],"Efectivo"))</f>
        <v/>
      </c>
      <c r="D73" s="9" t="str">
        <f>IF($A73="","",SUMIFS(tblVentas[Total Venta],tblVentas[Fecha],$A73,tblVentas[Forma de Pago],"Transferencia/Yape/Plin"))</f>
        <v/>
      </c>
      <c r="E73" s="9" t="str">
        <f>IF($A73="","",SUMIFS(tblCompras[Total],tblCompras[Fecha],$A73,tblCompras[Forma de Pago],"Efectivo")+SUMIFS(tblGastos[Monto],tblGastos[Fecha],$A73,tblGastos[Forma de Pago],"Efectivo"))</f>
        <v/>
      </c>
      <c r="F73" s="9" t="str">
        <f t="shared" si="2"/>
        <v/>
      </c>
      <c r="G73" s="8"/>
      <c r="H73" s="9" t="str">
        <f t="shared" si="3"/>
        <v/>
      </c>
    </row>
    <row r="74" spans="1:8" x14ac:dyDescent="0.25">
      <c r="A74" s="7"/>
      <c r="B74" s="8"/>
      <c r="C74" s="9" t="str">
        <f>IF($A74="","",SUMIFS(tblVentas[Total Venta],tblVentas[Fecha],$A74,tblVentas[Forma de Pago],"Efectivo"))</f>
        <v/>
      </c>
      <c r="D74" s="9" t="str">
        <f>IF($A74="","",SUMIFS(tblVentas[Total Venta],tblVentas[Fecha],$A74,tblVentas[Forma de Pago],"Transferencia/Yape/Plin"))</f>
        <v/>
      </c>
      <c r="E74" s="9" t="str">
        <f>IF($A74="","",SUMIFS(tblCompras[Total],tblCompras[Fecha],$A74,tblCompras[Forma de Pago],"Efectivo")+SUMIFS(tblGastos[Monto],tblGastos[Fecha],$A74,tblGastos[Forma de Pago],"Efectivo"))</f>
        <v/>
      </c>
      <c r="F74" s="9" t="str">
        <f t="shared" si="2"/>
        <v/>
      </c>
      <c r="G74" s="8"/>
      <c r="H74" s="9" t="str">
        <f t="shared" si="3"/>
        <v/>
      </c>
    </row>
    <row r="75" spans="1:8" x14ac:dyDescent="0.25">
      <c r="A75" s="7"/>
      <c r="B75" s="8"/>
      <c r="C75" s="9" t="str">
        <f>IF($A75="","",SUMIFS(tblVentas[Total Venta],tblVentas[Fecha],$A75,tblVentas[Forma de Pago],"Efectivo"))</f>
        <v/>
      </c>
      <c r="D75" s="9" t="str">
        <f>IF($A75="","",SUMIFS(tblVentas[Total Venta],tblVentas[Fecha],$A75,tblVentas[Forma de Pago],"Transferencia/Yape/Plin"))</f>
        <v/>
      </c>
      <c r="E75" s="9" t="str">
        <f>IF($A75="","",SUMIFS(tblCompras[Total],tblCompras[Fecha],$A75,tblCompras[Forma de Pago],"Efectivo")+SUMIFS(tblGastos[Monto],tblGastos[Fecha],$A75,tblGastos[Forma de Pago],"Efectivo"))</f>
        <v/>
      </c>
      <c r="F75" s="9" t="str">
        <f t="shared" si="2"/>
        <v/>
      </c>
      <c r="G75" s="8"/>
      <c r="H75" s="9" t="str">
        <f t="shared" si="3"/>
        <v/>
      </c>
    </row>
    <row r="76" spans="1:8" x14ac:dyDescent="0.25">
      <c r="A76" s="7"/>
      <c r="B76" s="8"/>
      <c r="C76" s="9" t="str">
        <f>IF($A76="","",SUMIFS(tblVentas[Total Venta],tblVentas[Fecha],$A76,tblVentas[Forma de Pago],"Efectivo"))</f>
        <v/>
      </c>
      <c r="D76" s="9" t="str">
        <f>IF($A76="","",SUMIFS(tblVentas[Total Venta],tblVentas[Fecha],$A76,tblVentas[Forma de Pago],"Transferencia/Yape/Plin"))</f>
        <v/>
      </c>
      <c r="E76" s="9" t="str">
        <f>IF($A76="","",SUMIFS(tblCompras[Total],tblCompras[Fecha],$A76,tblCompras[Forma de Pago],"Efectivo")+SUMIFS(tblGastos[Monto],tblGastos[Fecha],$A76,tblGastos[Forma de Pago],"Efectivo"))</f>
        <v/>
      </c>
      <c r="F76" s="9" t="str">
        <f t="shared" si="2"/>
        <v/>
      </c>
      <c r="G76" s="8"/>
      <c r="H76" s="9" t="str">
        <f t="shared" si="3"/>
        <v/>
      </c>
    </row>
    <row r="77" spans="1:8" x14ac:dyDescent="0.25">
      <c r="A77" s="7"/>
      <c r="B77" s="8"/>
      <c r="C77" s="9" t="str">
        <f>IF($A77="","",SUMIFS(tblVentas[Total Venta],tblVentas[Fecha],$A77,tblVentas[Forma de Pago],"Efectivo"))</f>
        <v/>
      </c>
      <c r="D77" s="9" t="str">
        <f>IF($A77="","",SUMIFS(tblVentas[Total Venta],tblVentas[Fecha],$A77,tblVentas[Forma de Pago],"Transferencia/Yape/Plin"))</f>
        <v/>
      </c>
      <c r="E77" s="9" t="str">
        <f>IF($A77="","",SUMIFS(tblCompras[Total],tblCompras[Fecha],$A77,tblCompras[Forma de Pago],"Efectivo")+SUMIFS(tblGastos[Monto],tblGastos[Fecha],$A77,tblGastos[Forma de Pago],"Efectivo"))</f>
        <v/>
      </c>
      <c r="F77" s="9" t="str">
        <f t="shared" si="2"/>
        <v/>
      </c>
      <c r="G77" s="8"/>
      <c r="H77" s="9" t="str">
        <f t="shared" si="3"/>
        <v/>
      </c>
    </row>
    <row r="78" spans="1:8" x14ac:dyDescent="0.25">
      <c r="A78" s="7"/>
      <c r="B78" s="8"/>
      <c r="C78" s="9" t="str">
        <f>IF($A78="","",SUMIFS(tblVentas[Total Venta],tblVentas[Fecha],$A78,tblVentas[Forma de Pago],"Efectivo"))</f>
        <v/>
      </c>
      <c r="D78" s="9" t="str">
        <f>IF($A78="","",SUMIFS(tblVentas[Total Venta],tblVentas[Fecha],$A78,tblVentas[Forma de Pago],"Transferencia/Yape/Plin"))</f>
        <v/>
      </c>
      <c r="E78" s="9" t="str">
        <f>IF($A78="","",SUMIFS(tblCompras[Total],tblCompras[Fecha],$A78,tblCompras[Forma de Pago],"Efectivo")+SUMIFS(tblGastos[Monto],tblGastos[Fecha],$A78,tblGastos[Forma de Pago],"Efectivo"))</f>
        <v/>
      </c>
      <c r="F78" s="9" t="str">
        <f t="shared" si="2"/>
        <v/>
      </c>
      <c r="G78" s="8"/>
      <c r="H78" s="9" t="str">
        <f t="shared" si="3"/>
        <v/>
      </c>
    </row>
    <row r="79" spans="1:8" x14ac:dyDescent="0.25">
      <c r="A79" s="7"/>
      <c r="B79" s="8"/>
      <c r="C79" s="9" t="str">
        <f>IF($A79="","",SUMIFS(tblVentas[Total Venta],tblVentas[Fecha],$A79,tblVentas[Forma de Pago],"Efectivo"))</f>
        <v/>
      </c>
      <c r="D79" s="9" t="str">
        <f>IF($A79="","",SUMIFS(tblVentas[Total Venta],tblVentas[Fecha],$A79,tblVentas[Forma de Pago],"Transferencia/Yape/Plin"))</f>
        <v/>
      </c>
      <c r="E79" s="9" t="str">
        <f>IF($A79="","",SUMIFS(tblCompras[Total],tblCompras[Fecha],$A79,tblCompras[Forma de Pago],"Efectivo")+SUMIFS(tblGastos[Monto],tblGastos[Fecha],$A79,tblGastos[Forma de Pago],"Efectivo"))</f>
        <v/>
      </c>
      <c r="F79" s="9" t="str">
        <f t="shared" si="2"/>
        <v/>
      </c>
      <c r="G79" s="8"/>
      <c r="H79" s="9" t="str">
        <f t="shared" si="3"/>
        <v/>
      </c>
    </row>
    <row r="80" spans="1:8" x14ac:dyDescent="0.25">
      <c r="A80" s="7"/>
      <c r="B80" s="8"/>
      <c r="C80" s="9" t="str">
        <f>IF($A80="","",SUMIFS(tblVentas[Total Venta],tblVentas[Fecha],$A80,tblVentas[Forma de Pago],"Efectivo"))</f>
        <v/>
      </c>
      <c r="D80" s="9" t="str">
        <f>IF($A80="","",SUMIFS(tblVentas[Total Venta],tblVentas[Fecha],$A80,tblVentas[Forma de Pago],"Transferencia/Yape/Plin"))</f>
        <v/>
      </c>
      <c r="E80" s="9" t="str">
        <f>IF($A80="","",SUMIFS(tblCompras[Total],tblCompras[Fecha],$A80,tblCompras[Forma de Pago],"Efectivo")+SUMIFS(tblGastos[Monto],tblGastos[Fecha],$A80,tblGastos[Forma de Pago],"Efectivo"))</f>
        <v/>
      </c>
      <c r="F80" s="9" t="str">
        <f t="shared" si="2"/>
        <v/>
      </c>
      <c r="G80" s="8"/>
      <c r="H80" s="9" t="str">
        <f t="shared" si="3"/>
        <v/>
      </c>
    </row>
    <row r="81" spans="1:8" x14ac:dyDescent="0.25">
      <c r="A81" s="7"/>
      <c r="B81" s="8"/>
      <c r="C81" s="9" t="str">
        <f>IF($A81="","",SUMIFS(tblVentas[Total Venta],tblVentas[Fecha],$A81,tblVentas[Forma de Pago],"Efectivo"))</f>
        <v/>
      </c>
      <c r="D81" s="9" t="str">
        <f>IF($A81="","",SUMIFS(tblVentas[Total Venta],tblVentas[Fecha],$A81,tblVentas[Forma de Pago],"Transferencia/Yape/Plin"))</f>
        <v/>
      </c>
      <c r="E81" s="9" t="str">
        <f>IF($A81="","",SUMIFS(tblCompras[Total],tblCompras[Fecha],$A81,tblCompras[Forma de Pago],"Efectivo")+SUMIFS(tblGastos[Monto],tblGastos[Fecha],$A81,tblGastos[Forma de Pago],"Efectivo"))</f>
        <v/>
      </c>
      <c r="F81" s="9" t="str">
        <f t="shared" si="2"/>
        <v/>
      </c>
      <c r="G81" s="8"/>
      <c r="H81" s="9" t="str">
        <f t="shared" si="3"/>
        <v/>
      </c>
    </row>
    <row r="82" spans="1:8" x14ac:dyDescent="0.25">
      <c r="A82" s="7"/>
      <c r="B82" s="8"/>
      <c r="C82" s="9" t="str">
        <f>IF($A82="","",SUMIFS(tblVentas[Total Venta],tblVentas[Fecha],$A82,tblVentas[Forma de Pago],"Efectivo"))</f>
        <v/>
      </c>
      <c r="D82" s="9" t="str">
        <f>IF($A82="","",SUMIFS(tblVentas[Total Venta],tblVentas[Fecha],$A82,tblVentas[Forma de Pago],"Transferencia/Yape/Plin"))</f>
        <v/>
      </c>
      <c r="E82" s="9" t="str">
        <f>IF($A82="","",SUMIFS(tblCompras[Total],tblCompras[Fecha],$A82,tblCompras[Forma de Pago],"Efectivo")+SUMIFS(tblGastos[Monto],tblGastos[Fecha],$A82,tblGastos[Forma de Pago],"Efectivo"))</f>
        <v/>
      </c>
      <c r="F82" s="9" t="str">
        <f t="shared" si="2"/>
        <v/>
      </c>
      <c r="G82" s="8"/>
      <c r="H82" s="9" t="str">
        <f t="shared" si="3"/>
        <v/>
      </c>
    </row>
    <row r="83" spans="1:8" x14ac:dyDescent="0.25">
      <c r="A83" s="7"/>
      <c r="B83" s="8"/>
      <c r="C83" s="9" t="str">
        <f>IF($A83="","",SUMIFS(tblVentas[Total Venta],tblVentas[Fecha],$A83,tblVentas[Forma de Pago],"Efectivo"))</f>
        <v/>
      </c>
      <c r="D83" s="9" t="str">
        <f>IF($A83="","",SUMIFS(tblVentas[Total Venta],tblVentas[Fecha],$A83,tblVentas[Forma de Pago],"Transferencia/Yape/Plin"))</f>
        <v/>
      </c>
      <c r="E83" s="9" t="str">
        <f>IF($A83="","",SUMIFS(tblCompras[Total],tblCompras[Fecha],$A83,tblCompras[Forma de Pago],"Efectivo")+SUMIFS(tblGastos[Monto],tblGastos[Fecha],$A83,tblGastos[Forma de Pago],"Efectivo"))</f>
        <v/>
      </c>
      <c r="F83" s="9" t="str">
        <f t="shared" si="2"/>
        <v/>
      </c>
      <c r="G83" s="8"/>
      <c r="H83" s="9" t="str">
        <f t="shared" si="3"/>
        <v/>
      </c>
    </row>
    <row r="84" spans="1:8" x14ac:dyDescent="0.25">
      <c r="A84" s="7"/>
      <c r="B84" s="8"/>
      <c r="C84" s="9" t="str">
        <f>IF($A84="","",SUMIFS(tblVentas[Total Venta],tblVentas[Fecha],$A84,tblVentas[Forma de Pago],"Efectivo"))</f>
        <v/>
      </c>
      <c r="D84" s="9" t="str">
        <f>IF($A84="","",SUMIFS(tblVentas[Total Venta],tblVentas[Fecha],$A84,tblVentas[Forma de Pago],"Transferencia/Yape/Plin"))</f>
        <v/>
      </c>
      <c r="E84" s="9" t="str">
        <f>IF($A84="","",SUMIFS(tblCompras[Total],tblCompras[Fecha],$A84,tblCompras[Forma de Pago],"Efectivo")+SUMIFS(tblGastos[Monto],tblGastos[Fecha],$A84,tblGastos[Forma de Pago],"Efectivo"))</f>
        <v/>
      </c>
      <c r="F84" s="9" t="str">
        <f t="shared" si="2"/>
        <v/>
      </c>
      <c r="G84" s="8"/>
      <c r="H84" s="9" t="str">
        <f t="shared" si="3"/>
        <v/>
      </c>
    </row>
    <row r="85" spans="1:8" x14ac:dyDescent="0.25">
      <c r="A85" s="7"/>
      <c r="B85" s="8"/>
      <c r="C85" s="9" t="str">
        <f>IF($A85="","",SUMIFS(tblVentas[Total Venta],tblVentas[Fecha],$A85,tblVentas[Forma de Pago],"Efectivo"))</f>
        <v/>
      </c>
      <c r="D85" s="9" t="str">
        <f>IF($A85="","",SUMIFS(tblVentas[Total Venta],tblVentas[Fecha],$A85,tblVentas[Forma de Pago],"Transferencia/Yape/Plin"))</f>
        <v/>
      </c>
      <c r="E85" s="9" t="str">
        <f>IF($A85="","",SUMIFS(tblCompras[Total],tblCompras[Fecha],$A85,tblCompras[Forma de Pago],"Efectivo")+SUMIFS(tblGastos[Monto],tblGastos[Fecha],$A85,tblGastos[Forma de Pago],"Efectivo"))</f>
        <v/>
      </c>
      <c r="F85" s="9" t="str">
        <f t="shared" si="2"/>
        <v/>
      </c>
      <c r="G85" s="8"/>
      <c r="H85" s="9" t="str">
        <f t="shared" si="3"/>
        <v/>
      </c>
    </row>
    <row r="86" spans="1:8" x14ac:dyDescent="0.25">
      <c r="A86" s="7"/>
      <c r="B86" s="8"/>
      <c r="C86" s="9" t="str">
        <f>IF($A86="","",SUMIFS(tblVentas[Total Venta],tblVentas[Fecha],$A86,tblVentas[Forma de Pago],"Efectivo"))</f>
        <v/>
      </c>
      <c r="D86" s="9" t="str">
        <f>IF($A86="","",SUMIFS(tblVentas[Total Venta],tblVentas[Fecha],$A86,tblVentas[Forma de Pago],"Transferencia/Yape/Plin"))</f>
        <v/>
      </c>
      <c r="E86" s="9" t="str">
        <f>IF($A86="","",SUMIFS(tblCompras[Total],tblCompras[Fecha],$A86,tblCompras[Forma de Pago],"Efectivo")+SUMIFS(tblGastos[Monto],tblGastos[Fecha],$A86,tblGastos[Forma de Pago],"Efectivo"))</f>
        <v/>
      </c>
      <c r="F86" s="9" t="str">
        <f t="shared" si="2"/>
        <v/>
      </c>
      <c r="G86" s="8"/>
      <c r="H86" s="9" t="str">
        <f t="shared" si="3"/>
        <v/>
      </c>
    </row>
    <row r="87" spans="1:8" x14ac:dyDescent="0.25">
      <c r="A87" s="7"/>
      <c r="B87" s="8"/>
      <c r="C87" s="9" t="str">
        <f>IF($A87="","",SUMIFS(tblVentas[Total Venta],tblVentas[Fecha],$A87,tblVentas[Forma de Pago],"Efectivo"))</f>
        <v/>
      </c>
      <c r="D87" s="9" t="str">
        <f>IF($A87="","",SUMIFS(tblVentas[Total Venta],tblVentas[Fecha],$A87,tblVentas[Forma de Pago],"Transferencia/Yape/Plin"))</f>
        <v/>
      </c>
      <c r="E87" s="9" t="str">
        <f>IF($A87="","",SUMIFS(tblCompras[Total],tblCompras[Fecha],$A87,tblCompras[Forma de Pago],"Efectivo")+SUMIFS(tblGastos[Monto],tblGastos[Fecha],$A87,tblGastos[Forma de Pago],"Efectivo"))</f>
        <v/>
      </c>
      <c r="F87" s="9" t="str">
        <f t="shared" si="2"/>
        <v/>
      </c>
      <c r="G87" s="8"/>
      <c r="H87" s="9" t="str">
        <f t="shared" si="3"/>
        <v/>
      </c>
    </row>
    <row r="88" spans="1:8" x14ac:dyDescent="0.25">
      <c r="A88" s="7"/>
      <c r="B88" s="8"/>
      <c r="C88" s="9" t="str">
        <f>IF($A88="","",SUMIFS(tblVentas[Total Venta],tblVentas[Fecha],$A88,tblVentas[Forma de Pago],"Efectivo"))</f>
        <v/>
      </c>
      <c r="D88" s="9" t="str">
        <f>IF($A88="","",SUMIFS(tblVentas[Total Venta],tblVentas[Fecha],$A88,tblVentas[Forma de Pago],"Transferencia/Yape/Plin"))</f>
        <v/>
      </c>
      <c r="E88" s="9" t="str">
        <f>IF($A88="","",SUMIFS(tblCompras[Total],tblCompras[Fecha],$A88,tblCompras[Forma de Pago],"Efectivo")+SUMIFS(tblGastos[Monto],tblGastos[Fecha],$A88,tblGastos[Forma de Pago],"Efectivo"))</f>
        <v/>
      </c>
      <c r="F88" s="9" t="str">
        <f t="shared" si="2"/>
        <v/>
      </c>
      <c r="G88" s="8"/>
      <c r="H88" s="9" t="str">
        <f t="shared" si="3"/>
        <v/>
      </c>
    </row>
    <row r="89" spans="1:8" x14ac:dyDescent="0.25">
      <c r="A89" s="7"/>
      <c r="B89" s="8"/>
      <c r="C89" s="9" t="str">
        <f>IF($A89="","",SUMIFS(tblVentas[Total Venta],tblVentas[Fecha],$A89,tblVentas[Forma de Pago],"Efectivo"))</f>
        <v/>
      </c>
      <c r="D89" s="9" t="str">
        <f>IF($A89="","",SUMIFS(tblVentas[Total Venta],tblVentas[Fecha],$A89,tblVentas[Forma de Pago],"Transferencia/Yape/Plin"))</f>
        <v/>
      </c>
      <c r="E89" s="9" t="str">
        <f>IF($A89="","",SUMIFS(tblCompras[Total],tblCompras[Fecha],$A89,tblCompras[Forma de Pago],"Efectivo")+SUMIFS(tblGastos[Monto],tblGastos[Fecha],$A89,tblGastos[Forma de Pago],"Efectivo"))</f>
        <v/>
      </c>
      <c r="F89" s="9" t="str">
        <f t="shared" si="2"/>
        <v/>
      </c>
      <c r="G89" s="8"/>
      <c r="H89" s="9" t="str">
        <f t="shared" si="3"/>
        <v/>
      </c>
    </row>
    <row r="90" spans="1:8" x14ac:dyDescent="0.25">
      <c r="A90" s="7"/>
      <c r="B90" s="8"/>
      <c r="C90" s="9" t="str">
        <f>IF($A90="","",SUMIFS(tblVentas[Total Venta],tblVentas[Fecha],$A90,tblVentas[Forma de Pago],"Efectivo"))</f>
        <v/>
      </c>
      <c r="D90" s="9" t="str">
        <f>IF($A90="","",SUMIFS(tblVentas[Total Venta],tblVentas[Fecha],$A90,tblVentas[Forma de Pago],"Transferencia/Yape/Plin"))</f>
        <v/>
      </c>
      <c r="E90" s="9" t="str">
        <f>IF($A90="","",SUMIFS(tblCompras[Total],tblCompras[Fecha],$A90,tblCompras[Forma de Pago],"Efectivo")+SUMIFS(tblGastos[Monto],tblGastos[Fecha],$A90,tblGastos[Forma de Pago],"Efectivo"))</f>
        <v/>
      </c>
      <c r="F90" s="9" t="str">
        <f t="shared" si="2"/>
        <v/>
      </c>
      <c r="G90" s="8"/>
      <c r="H90" s="9" t="str">
        <f t="shared" si="3"/>
        <v/>
      </c>
    </row>
    <row r="91" spans="1:8" x14ac:dyDescent="0.25">
      <c r="A91" s="7"/>
      <c r="B91" s="8"/>
      <c r="C91" s="9" t="str">
        <f>IF($A91="","",SUMIFS(tblVentas[Total Venta],tblVentas[Fecha],$A91,tblVentas[Forma de Pago],"Efectivo"))</f>
        <v/>
      </c>
      <c r="D91" s="9" t="str">
        <f>IF($A91="","",SUMIFS(tblVentas[Total Venta],tblVentas[Fecha],$A91,tblVentas[Forma de Pago],"Transferencia/Yape/Plin"))</f>
        <v/>
      </c>
      <c r="E91" s="9" t="str">
        <f>IF($A91="","",SUMIFS(tblCompras[Total],tblCompras[Fecha],$A91,tblCompras[Forma de Pago],"Efectivo")+SUMIFS(tblGastos[Monto],tblGastos[Fecha],$A91,tblGastos[Forma de Pago],"Efectivo"))</f>
        <v/>
      </c>
      <c r="F91" s="9" t="str">
        <f t="shared" si="2"/>
        <v/>
      </c>
      <c r="G91" s="8"/>
      <c r="H91" s="9" t="str">
        <f t="shared" si="3"/>
        <v/>
      </c>
    </row>
    <row r="92" spans="1:8" x14ac:dyDescent="0.25">
      <c r="A92" s="7"/>
      <c r="B92" s="8"/>
      <c r="C92" s="9" t="str">
        <f>IF($A92="","",SUMIFS(tblVentas[Total Venta],tblVentas[Fecha],$A92,tblVentas[Forma de Pago],"Efectivo"))</f>
        <v/>
      </c>
      <c r="D92" s="9" t="str">
        <f>IF($A92="","",SUMIFS(tblVentas[Total Venta],tblVentas[Fecha],$A92,tblVentas[Forma de Pago],"Transferencia/Yape/Plin"))</f>
        <v/>
      </c>
      <c r="E92" s="9" t="str">
        <f>IF($A92="","",SUMIFS(tblCompras[Total],tblCompras[Fecha],$A92,tblCompras[Forma de Pago],"Efectivo")+SUMIFS(tblGastos[Monto],tblGastos[Fecha],$A92,tblGastos[Forma de Pago],"Efectivo"))</f>
        <v/>
      </c>
      <c r="F92" s="9" t="str">
        <f t="shared" si="2"/>
        <v/>
      </c>
      <c r="G92" s="8"/>
      <c r="H92" s="9" t="str">
        <f t="shared" si="3"/>
        <v/>
      </c>
    </row>
    <row r="93" spans="1:8" x14ac:dyDescent="0.25">
      <c r="A93" s="7"/>
      <c r="B93" s="8"/>
      <c r="C93" s="9" t="str">
        <f>IF($A93="","",SUMIFS(tblVentas[Total Venta],tblVentas[Fecha],$A93,tblVentas[Forma de Pago],"Efectivo"))</f>
        <v/>
      </c>
      <c r="D93" s="9" t="str">
        <f>IF($A93="","",SUMIFS(tblVentas[Total Venta],tblVentas[Fecha],$A93,tblVentas[Forma de Pago],"Transferencia/Yape/Plin"))</f>
        <v/>
      </c>
      <c r="E93" s="9" t="str">
        <f>IF($A93="","",SUMIFS(tblCompras[Total],tblCompras[Fecha],$A93,tblCompras[Forma de Pago],"Efectivo")+SUMIFS(tblGastos[Monto],tblGastos[Fecha],$A93,tblGastos[Forma de Pago],"Efectivo"))</f>
        <v/>
      </c>
      <c r="F93" s="9" t="str">
        <f t="shared" si="2"/>
        <v/>
      </c>
      <c r="G93" s="8"/>
      <c r="H93" s="9" t="str">
        <f t="shared" si="3"/>
        <v/>
      </c>
    </row>
    <row r="94" spans="1:8" x14ac:dyDescent="0.25">
      <c r="A94" s="7"/>
      <c r="B94" s="8"/>
      <c r="C94" s="9" t="str">
        <f>IF($A94="","",SUMIFS(tblVentas[Total Venta],tblVentas[Fecha],$A94,tblVentas[Forma de Pago],"Efectivo"))</f>
        <v/>
      </c>
      <c r="D94" s="9" t="str">
        <f>IF($A94="","",SUMIFS(tblVentas[Total Venta],tblVentas[Fecha],$A94,tblVentas[Forma de Pago],"Transferencia/Yape/Plin"))</f>
        <v/>
      </c>
      <c r="E94" s="9" t="str">
        <f>IF($A94="","",SUMIFS(tblCompras[Total],tblCompras[Fecha],$A94,tblCompras[Forma de Pago],"Efectivo")+SUMIFS(tblGastos[Monto],tblGastos[Fecha],$A94,tblGastos[Forma de Pago],"Efectivo"))</f>
        <v/>
      </c>
      <c r="F94" s="9" t="str">
        <f t="shared" si="2"/>
        <v/>
      </c>
      <c r="G94" s="8"/>
      <c r="H94" s="9" t="str">
        <f t="shared" si="3"/>
        <v/>
      </c>
    </row>
    <row r="95" spans="1:8" x14ac:dyDescent="0.25">
      <c r="A95" s="7"/>
      <c r="B95" s="8"/>
      <c r="C95" s="9" t="str">
        <f>IF($A95="","",SUMIFS(tblVentas[Total Venta],tblVentas[Fecha],$A95,tblVentas[Forma de Pago],"Efectivo"))</f>
        <v/>
      </c>
      <c r="D95" s="9" t="str">
        <f>IF($A95="","",SUMIFS(tblVentas[Total Venta],tblVentas[Fecha],$A95,tblVentas[Forma de Pago],"Transferencia/Yape/Plin"))</f>
        <v/>
      </c>
      <c r="E95" s="9" t="str">
        <f>IF($A95="","",SUMIFS(tblCompras[Total],tblCompras[Fecha],$A95,tblCompras[Forma de Pago],"Efectivo")+SUMIFS(tblGastos[Monto],tblGastos[Fecha],$A95,tblGastos[Forma de Pago],"Efectivo"))</f>
        <v/>
      </c>
      <c r="F95" s="9" t="str">
        <f t="shared" si="2"/>
        <v/>
      </c>
      <c r="G95" s="8"/>
      <c r="H95" s="9" t="str">
        <f t="shared" si="3"/>
        <v/>
      </c>
    </row>
    <row r="96" spans="1:8" x14ac:dyDescent="0.25">
      <c r="A96" s="7"/>
      <c r="B96" s="8"/>
      <c r="C96" s="9" t="str">
        <f>IF($A96="","",SUMIFS(tblVentas[Total Venta],tblVentas[Fecha],$A96,tblVentas[Forma de Pago],"Efectivo"))</f>
        <v/>
      </c>
      <c r="D96" s="9" t="str">
        <f>IF($A96="","",SUMIFS(tblVentas[Total Venta],tblVentas[Fecha],$A96,tblVentas[Forma de Pago],"Transferencia/Yape/Plin"))</f>
        <v/>
      </c>
      <c r="E96" s="9" t="str">
        <f>IF($A96="","",SUMIFS(tblCompras[Total],tblCompras[Fecha],$A96,tblCompras[Forma de Pago],"Efectivo")+SUMIFS(tblGastos[Monto],tblGastos[Fecha],$A96,tblGastos[Forma de Pago],"Efectivo"))</f>
        <v/>
      </c>
      <c r="F96" s="9" t="str">
        <f t="shared" si="2"/>
        <v/>
      </c>
      <c r="G96" s="8"/>
      <c r="H96" s="9" t="str">
        <f t="shared" si="3"/>
        <v/>
      </c>
    </row>
    <row r="97" spans="1:8" x14ac:dyDescent="0.25">
      <c r="A97" s="7"/>
      <c r="B97" s="8"/>
      <c r="C97" s="9" t="str">
        <f>IF($A97="","",SUMIFS(tblVentas[Total Venta],tblVentas[Fecha],$A97,tblVentas[Forma de Pago],"Efectivo"))</f>
        <v/>
      </c>
      <c r="D97" s="9" t="str">
        <f>IF($A97="","",SUMIFS(tblVentas[Total Venta],tblVentas[Fecha],$A97,tblVentas[Forma de Pago],"Transferencia/Yape/Plin"))</f>
        <v/>
      </c>
      <c r="E97" s="9" t="str">
        <f>IF($A97="","",SUMIFS(tblCompras[Total],tblCompras[Fecha],$A97,tblCompras[Forma de Pago],"Efectivo")+SUMIFS(tblGastos[Monto],tblGastos[Fecha],$A97,tblGastos[Forma de Pago],"Efectivo"))</f>
        <v/>
      </c>
      <c r="F97" s="9" t="str">
        <f t="shared" si="2"/>
        <v/>
      </c>
      <c r="G97" s="8"/>
      <c r="H97" s="9" t="str">
        <f t="shared" si="3"/>
        <v/>
      </c>
    </row>
    <row r="98" spans="1:8" x14ac:dyDescent="0.25">
      <c r="A98" s="7"/>
      <c r="B98" s="8"/>
      <c r="C98" s="9" t="str">
        <f>IF($A98="","",SUMIFS(tblVentas[Total Venta],tblVentas[Fecha],$A98,tblVentas[Forma de Pago],"Efectivo"))</f>
        <v/>
      </c>
      <c r="D98" s="9" t="str">
        <f>IF($A98="","",SUMIFS(tblVentas[Total Venta],tblVentas[Fecha],$A98,tblVentas[Forma de Pago],"Transferencia/Yape/Plin"))</f>
        <v/>
      </c>
      <c r="E98" s="9" t="str">
        <f>IF($A98="","",SUMIFS(tblCompras[Total],tblCompras[Fecha],$A98,tblCompras[Forma de Pago],"Efectivo")+SUMIFS(tblGastos[Monto],tblGastos[Fecha],$A98,tblGastos[Forma de Pago],"Efectivo"))</f>
        <v/>
      </c>
      <c r="F98" s="9" t="str">
        <f t="shared" si="2"/>
        <v/>
      </c>
      <c r="G98" s="8"/>
      <c r="H98" s="9" t="str">
        <f t="shared" si="3"/>
        <v/>
      </c>
    </row>
    <row r="99" spans="1:8" x14ac:dyDescent="0.25">
      <c r="A99" s="7"/>
      <c r="B99" s="8"/>
      <c r="C99" s="9" t="str">
        <f>IF($A99="","",SUMIFS(tblVentas[Total Venta],tblVentas[Fecha],$A99,tblVentas[Forma de Pago],"Efectivo"))</f>
        <v/>
      </c>
      <c r="D99" s="9" t="str">
        <f>IF($A99="","",SUMIFS(tblVentas[Total Venta],tblVentas[Fecha],$A99,tblVentas[Forma de Pago],"Transferencia/Yape/Plin"))</f>
        <v/>
      </c>
      <c r="E99" s="9" t="str">
        <f>IF($A99="","",SUMIFS(tblCompras[Total],tblCompras[Fecha],$A99,tblCompras[Forma de Pago],"Efectivo")+SUMIFS(tblGastos[Monto],tblGastos[Fecha],$A99,tblGastos[Forma de Pago],"Efectivo"))</f>
        <v/>
      </c>
      <c r="F99" s="9" t="str">
        <f t="shared" si="2"/>
        <v/>
      </c>
      <c r="G99" s="8"/>
      <c r="H99" s="9" t="str">
        <f t="shared" si="3"/>
        <v/>
      </c>
    </row>
    <row r="100" spans="1:8" x14ac:dyDescent="0.25">
      <c r="A100" s="7"/>
      <c r="B100" s="8"/>
      <c r="C100" s="9" t="str">
        <f>IF($A100="","",SUMIFS(tblVentas[Total Venta],tblVentas[Fecha],$A100,tblVentas[Forma de Pago],"Efectivo"))</f>
        <v/>
      </c>
      <c r="D100" s="9" t="str">
        <f>IF($A100="","",SUMIFS(tblVentas[Total Venta],tblVentas[Fecha],$A100,tblVentas[Forma de Pago],"Transferencia/Yape/Plin"))</f>
        <v/>
      </c>
      <c r="E100" s="9" t="str">
        <f>IF($A100="","",SUMIFS(tblCompras[Total],tblCompras[Fecha],$A100,tblCompras[Forma de Pago],"Efectivo")+SUMIFS(tblGastos[Monto],tblGastos[Fecha],$A100,tblGastos[Forma de Pago],"Efectivo"))</f>
        <v/>
      </c>
      <c r="F100" s="9" t="str">
        <f t="shared" si="2"/>
        <v/>
      </c>
      <c r="G100" s="8"/>
      <c r="H100" s="9" t="str">
        <f t="shared" si="3"/>
        <v/>
      </c>
    </row>
    <row r="101" spans="1:8" x14ac:dyDescent="0.25">
      <c r="A101" s="7"/>
      <c r="B101" s="8"/>
      <c r="C101" s="9" t="str">
        <f>IF($A101="","",SUMIFS(tblVentas[Total Venta],tblVentas[Fecha],$A101,tblVentas[Forma de Pago],"Efectivo"))</f>
        <v/>
      </c>
      <c r="D101" s="9" t="str">
        <f>IF($A101="","",SUMIFS(tblVentas[Total Venta],tblVentas[Fecha],$A101,tblVentas[Forma de Pago],"Transferencia/Yape/Plin"))</f>
        <v/>
      </c>
      <c r="E101" s="9" t="str">
        <f>IF($A101="","",SUMIFS(tblCompras[Total],tblCompras[Fecha],$A101,tblCompras[Forma de Pago],"Efectivo")+SUMIFS(tblGastos[Monto],tblGastos[Fecha],$A101,tblGastos[Forma de Pago],"Efectivo"))</f>
        <v/>
      </c>
      <c r="F101" s="9" t="str">
        <f t="shared" si="2"/>
        <v/>
      </c>
      <c r="G101" s="8"/>
      <c r="H101" s="9" t="str">
        <f t="shared" si="3"/>
        <v/>
      </c>
    </row>
    <row r="102" spans="1:8" x14ac:dyDescent="0.25">
      <c r="A102" s="7"/>
      <c r="B102" s="8"/>
      <c r="C102" s="9" t="str">
        <f>IF($A102="","",SUMIFS(tblVentas[Total Venta],tblVentas[Fecha],$A102,tblVentas[Forma de Pago],"Efectivo"))</f>
        <v/>
      </c>
      <c r="D102" s="9" t="str">
        <f>IF($A102="","",SUMIFS(tblVentas[Total Venta],tblVentas[Fecha],$A102,tblVentas[Forma de Pago],"Transferencia/Yape/Plin"))</f>
        <v/>
      </c>
      <c r="E102" s="9" t="str">
        <f>IF($A102="","",SUMIFS(tblCompras[Total],tblCompras[Fecha],$A102,tblCompras[Forma de Pago],"Efectivo")+SUMIFS(tblGastos[Monto],tblGastos[Fecha],$A102,tblGastos[Forma de Pago],"Efectivo"))</f>
        <v/>
      </c>
      <c r="F102" s="9" t="str">
        <f t="shared" si="2"/>
        <v/>
      </c>
      <c r="G102" s="8"/>
      <c r="H102" s="9" t="str">
        <f t="shared" si="3"/>
        <v/>
      </c>
    </row>
    <row r="103" spans="1:8" x14ac:dyDescent="0.25">
      <c r="A103" s="7"/>
      <c r="B103" s="8"/>
      <c r="C103" s="9" t="str">
        <f>IF($A103="","",SUMIFS(tblVentas[Total Venta],tblVentas[Fecha],$A103,tblVentas[Forma de Pago],"Efectivo"))</f>
        <v/>
      </c>
      <c r="D103" s="9" t="str">
        <f>IF($A103="","",SUMIFS(tblVentas[Total Venta],tblVentas[Fecha],$A103,tblVentas[Forma de Pago],"Transferencia/Yape/Plin"))</f>
        <v/>
      </c>
      <c r="E103" s="9" t="str">
        <f>IF($A103="","",SUMIFS(tblCompras[Total],tblCompras[Fecha],$A103,tblCompras[Forma de Pago],"Efectivo")+SUMIFS(tblGastos[Monto],tblGastos[Fecha],$A103,tblGastos[Forma de Pago],"Efectivo"))</f>
        <v/>
      </c>
      <c r="F103" s="9" t="str">
        <f t="shared" si="2"/>
        <v/>
      </c>
      <c r="G103" s="8"/>
      <c r="H103" s="9" t="str">
        <f t="shared" si="3"/>
        <v/>
      </c>
    </row>
    <row r="104" spans="1:8" x14ac:dyDescent="0.25">
      <c r="A104" s="7"/>
      <c r="B104" s="8"/>
      <c r="C104" s="9" t="str">
        <f>IF($A104="","",SUMIFS(tblVentas[Total Venta],tblVentas[Fecha],$A104,tblVentas[Forma de Pago],"Efectivo"))</f>
        <v/>
      </c>
      <c r="D104" s="9" t="str">
        <f>IF($A104="","",SUMIFS(tblVentas[Total Venta],tblVentas[Fecha],$A104,tblVentas[Forma de Pago],"Transferencia/Yape/Plin"))</f>
        <v/>
      </c>
      <c r="E104" s="9" t="str">
        <f>IF($A104="","",SUMIFS(tblCompras[Total],tblCompras[Fecha],$A104,tblCompras[Forma de Pago],"Efectivo")+SUMIFS(tblGastos[Monto],tblGastos[Fecha],$A104,tblGastos[Forma de Pago],"Efectivo"))</f>
        <v/>
      </c>
      <c r="F104" s="9" t="str">
        <f t="shared" si="2"/>
        <v/>
      </c>
      <c r="G104" s="8"/>
      <c r="H104" s="9" t="str">
        <f t="shared" si="3"/>
        <v/>
      </c>
    </row>
    <row r="105" spans="1:8" x14ac:dyDescent="0.25">
      <c r="A105" s="7"/>
      <c r="B105" s="8"/>
      <c r="C105" s="9" t="str">
        <f>IF($A105="","",SUMIFS(tblVentas[Total Venta],tblVentas[Fecha],$A105,tblVentas[Forma de Pago],"Efectivo"))</f>
        <v/>
      </c>
      <c r="D105" s="9" t="str">
        <f>IF($A105="","",SUMIFS(tblVentas[Total Venta],tblVentas[Fecha],$A105,tblVentas[Forma de Pago],"Transferencia/Yape/Plin"))</f>
        <v/>
      </c>
      <c r="E105" s="9" t="str">
        <f>IF($A105="","",SUMIFS(tblCompras[Total],tblCompras[Fecha],$A105,tblCompras[Forma de Pago],"Efectivo")+SUMIFS(tblGastos[Monto],tblGastos[Fecha],$A105,tblGastos[Forma de Pago],"Efectivo"))</f>
        <v/>
      </c>
      <c r="F105" s="9" t="str">
        <f t="shared" si="2"/>
        <v/>
      </c>
      <c r="G105" s="8"/>
      <c r="H105" s="9" t="str">
        <f t="shared" si="3"/>
        <v/>
      </c>
    </row>
    <row r="106" spans="1:8" x14ac:dyDescent="0.25">
      <c r="A106" s="7"/>
      <c r="B106" s="8"/>
      <c r="C106" s="9" t="str">
        <f>IF($A106="","",SUMIFS(tblVentas[Total Venta],tblVentas[Fecha],$A106,tblVentas[Forma de Pago],"Efectivo"))</f>
        <v/>
      </c>
      <c r="D106" s="9" t="str">
        <f>IF($A106="","",SUMIFS(tblVentas[Total Venta],tblVentas[Fecha],$A106,tblVentas[Forma de Pago],"Transferencia/Yape/Plin"))</f>
        <v/>
      </c>
      <c r="E106" s="9" t="str">
        <f>IF($A106="","",SUMIFS(tblCompras[Total],tblCompras[Fecha],$A106,tblCompras[Forma de Pago],"Efectivo")+SUMIFS(tblGastos[Monto],tblGastos[Fecha],$A106,tblGastos[Forma de Pago],"Efectivo"))</f>
        <v/>
      </c>
      <c r="F106" s="9" t="str">
        <f t="shared" si="2"/>
        <v/>
      </c>
      <c r="G106" s="8"/>
      <c r="H106" s="9" t="str">
        <f t="shared" si="3"/>
        <v/>
      </c>
    </row>
    <row r="107" spans="1:8" x14ac:dyDescent="0.25">
      <c r="A107" s="7"/>
      <c r="B107" s="8"/>
      <c r="C107" s="9" t="str">
        <f>IF($A107="","",SUMIFS(tblVentas[Total Venta],tblVentas[Fecha],$A107,tblVentas[Forma de Pago],"Efectivo"))</f>
        <v/>
      </c>
      <c r="D107" s="9" t="str">
        <f>IF($A107="","",SUMIFS(tblVentas[Total Venta],tblVentas[Fecha],$A107,tblVentas[Forma de Pago],"Transferencia/Yape/Plin"))</f>
        <v/>
      </c>
      <c r="E107" s="9" t="str">
        <f>IF($A107="","",SUMIFS(tblCompras[Total],tblCompras[Fecha],$A107,tblCompras[Forma de Pago],"Efectivo")+SUMIFS(tblGastos[Monto],tblGastos[Fecha],$A107,tblGastos[Forma de Pago],"Efectivo"))</f>
        <v/>
      </c>
      <c r="F107" s="9" t="str">
        <f t="shared" si="2"/>
        <v/>
      </c>
      <c r="G107" s="8"/>
      <c r="H107" s="9" t="str">
        <f t="shared" si="3"/>
        <v/>
      </c>
    </row>
    <row r="108" spans="1:8" x14ac:dyDescent="0.25">
      <c r="A108" s="7"/>
      <c r="B108" s="8"/>
      <c r="C108" s="9" t="str">
        <f>IF($A108="","",SUMIFS(tblVentas[Total Venta],tblVentas[Fecha],$A108,tblVentas[Forma de Pago],"Efectivo"))</f>
        <v/>
      </c>
      <c r="D108" s="9" t="str">
        <f>IF($A108="","",SUMIFS(tblVentas[Total Venta],tblVentas[Fecha],$A108,tblVentas[Forma de Pago],"Transferencia/Yape/Plin"))</f>
        <v/>
      </c>
      <c r="E108" s="9" t="str">
        <f>IF($A108="","",SUMIFS(tblCompras[Total],tblCompras[Fecha],$A108,tblCompras[Forma de Pago],"Efectivo")+SUMIFS(tblGastos[Monto],tblGastos[Fecha],$A108,tblGastos[Forma de Pago],"Efectivo"))</f>
        <v/>
      </c>
      <c r="F108" s="9" t="str">
        <f t="shared" si="2"/>
        <v/>
      </c>
      <c r="G108" s="8"/>
      <c r="H108" s="9" t="str">
        <f t="shared" si="3"/>
        <v/>
      </c>
    </row>
    <row r="109" spans="1:8" x14ac:dyDescent="0.25">
      <c r="A109" s="7"/>
      <c r="B109" s="8"/>
      <c r="C109" s="9" t="str">
        <f>IF($A109="","",SUMIFS(tblVentas[Total Venta],tblVentas[Fecha],$A109,tblVentas[Forma de Pago],"Efectivo"))</f>
        <v/>
      </c>
      <c r="D109" s="9" t="str">
        <f>IF($A109="","",SUMIFS(tblVentas[Total Venta],tblVentas[Fecha],$A109,tblVentas[Forma de Pago],"Transferencia/Yape/Plin"))</f>
        <v/>
      </c>
      <c r="E109" s="9" t="str">
        <f>IF($A109="","",SUMIFS(tblCompras[Total],tblCompras[Fecha],$A109,tblCompras[Forma de Pago],"Efectivo")+SUMIFS(tblGastos[Monto],tblGastos[Fecha],$A109,tblGastos[Forma de Pago],"Efectivo"))</f>
        <v/>
      </c>
      <c r="F109" s="9" t="str">
        <f t="shared" si="2"/>
        <v/>
      </c>
      <c r="G109" s="8"/>
      <c r="H109" s="9" t="str">
        <f t="shared" si="3"/>
        <v/>
      </c>
    </row>
    <row r="110" spans="1:8" x14ac:dyDescent="0.25">
      <c r="A110" s="7"/>
      <c r="B110" s="8"/>
      <c r="C110" s="9" t="str">
        <f>IF($A110="","",SUMIFS(tblVentas[Total Venta],tblVentas[Fecha],$A110,tblVentas[Forma de Pago],"Efectivo"))</f>
        <v/>
      </c>
      <c r="D110" s="9" t="str">
        <f>IF($A110="","",SUMIFS(tblVentas[Total Venta],tblVentas[Fecha],$A110,tblVentas[Forma de Pago],"Transferencia/Yape/Plin"))</f>
        <v/>
      </c>
      <c r="E110" s="9" t="str">
        <f>IF($A110="","",SUMIFS(tblCompras[Total],tblCompras[Fecha],$A110,tblCompras[Forma de Pago],"Efectivo")+SUMIFS(tblGastos[Monto],tblGastos[Fecha],$A110,tblGastos[Forma de Pago],"Efectivo"))</f>
        <v/>
      </c>
      <c r="F110" s="9" t="str">
        <f t="shared" si="2"/>
        <v/>
      </c>
      <c r="G110" s="8"/>
      <c r="H110" s="9" t="str">
        <f t="shared" si="3"/>
        <v/>
      </c>
    </row>
    <row r="111" spans="1:8" x14ac:dyDescent="0.25">
      <c r="A111" s="7"/>
      <c r="B111" s="8"/>
      <c r="C111" s="9" t="str">
        <f>IF($A111="","",SUMIFS(tblVentas[Total Venta],tblVentas[Fecha],$A111,tblVentas[Forma de Pago],"Efectivo"))</f>
        <v/>
      </c>
      <c r="D111" s="9" t="str">
        <f>IF($A111="","",SUMIFS(tblVentas[Total Venta],tblVentas[Fecha],$A111,tblVentas[Forma de Pago],"Transferencia/Yape/Plin"))</f>
        <v/>
      </c>
      <c r="E111" s="9" t="str">
        <f>IF($A111="","",SUMIFS(tblCompras[Total],tblCompras[Fecha],$A111,tblCompras[Forma de Pago],"Efectivo")+SUMIFS(tblGastos[Monto],tblGastos[Fecha],$A111,tblGastos[Forma de Pago],"Efectivo"))</f>
        <v/>
      </c>
      <c r="F111" s="9" t="str">
        <f t="shared" si="2"/>
        <v/>
      </c>
      <c r="G111" s="8"/>
      <c r="H111" s="9" t="str">
        <f t="shared" si="3"/>
        <v/>
      </c>
    </row>
    <row r="112" spans="1:8" x14ac:dyDescent="0.25">
      <c r="A112" s="7"/>
      <c r="B112" s="8"/>
      <c r="C112" s="9" t="str">
        <f>IF($A112="","",SUMIFS(tblVentas[Total Venta],tblVentas[Fecha],$A112,tblVentas[Forma de Pago],"Efectivo"))</f>
        <v/>
      </c>
      <c r="D112" s="9" t="str">
        <f>IF($A112="","",SUMIFS(tblVentas[Total Venta],tblVentas[Fecha],$A112,tblVentas[Forma de Pago],"Transferencia/Yape/Plin"))</f>
        <v/>
      </c>
      <c r="E112" s="9" t="str">
        <f>IF($A112="","",SUMIFS(tblCompras[Total],tblCompras[Fecha],$A112,tblCompras[Forma de Pago],"Efectivo")+SUMIFS(tblGastos[Monto],tblGastos[Fecha],$A112,tblGastos[Forma de Pago],"Efectivo"))</f>
        <v/>
      </c>
      <c r="F112" s="9" t="str">
        <f t="shared" si="2"/>
        <v/>
      </c>
      <c r="G112" s="8"/>
      <c r="H112" s="9" t="str">
        <f t="shared" si="3"/>
        <v/>
      </c>
    </row>
    <row r="113" spans="1:8" x14ac:dyDescent="0.25">
      <c r="A113" s="7"/>
      <c r="B113" s="8"/>
      <c r="C113" s="9" t="str">
        <f>IF($A113="","",SUMIFS(tblVentas[Total Venta],tblVentas[Fecha],$A113,tblVentas[Forma de Pago],"Efectivo"))</f>
        <v/>
      </c>
      <c r="D113" s="9" t="str">
        <f>IF($A113="","",SUMIFS(tblVentas[Total Venta],tblVentas[Fecha],$A113,tblVentas[Forma de Pago],"Transferencia/Yape/Plin"))</f>
        <v/>
      </c>
      <c r="E113" s="9" t="str">
        <f>IF($A113="","",SUMIFS(tblCompras[Total],tblCompras[Fecha],$A113,tblCompras[Forma de Pago],"Efectivo")+SUMIFS(tblGastos[Monto],tblGastos[Fecha],$A113,tblGastos[Forma de Pago],"Efectivo"))</f>
        <v/>
      </c>
      <c r="F113" s="9" t="str">
        <f t="shared" si="2"/>
        <v/>
      </c>
      <c r="G113" s="8"/>
      <c r="H113" s="9" t="str">
        <f t="shared" si="3"/>
        <v/>
      </c>
    </row>
    <row r="114" spans="1:8" x14ac:dyDescent="0.25">
      <c r="A114" s="7"/>
      <c r="B114" s="8"/>
      <c r="C114" s="9" t="str">
        <f>IF($A114="","",SUMIFS(tblVentas[Total Venta],tblVentas[Fecha],$A114,tblVentas[Forma de Pago],"Efectivo"))</f>
        <v/>
      </c>
      <c r="D114" s="9" t="str">
        <f>IF($A114="","",SUMIFS(tblVentas[Total Venta],tblVentas[Fecha],$A114,tblVentas[Forma de Pago],"Transferencia/Yape/Plin"))</f>
        <v/>
      </c>
      <c r="E114" s="9" t="str">
        <f>IF($A114="","",SUMIFS(tblCompras[Total],tblCompras[Fecha],$A114,tblCompras[Forma de Pago],"Efectivo")+SUMIFS(tblGastos[Monto],tblGastos[Fecha],$A114,tblGastos[Forma de Pago],"Efectivo"))</f>
        <v/>
      </c>
      <c r="F114" s="9" t="str">
        <f t="shared" si="2"/>
        <v/>
      </c>
      <c r="G114" s="8"/>
      <c r="H114" s="9" t="str">
        <f t="shared" si="3"/>
        <v/>
      </c>
    </row>
    <row r="115" spans="1:8" x14ac:dyDescent="0.25">
      <c r="A115" s="7"/>
      <c r="B115" s="8"/>
      <c r="C115" s="9" t="str">
        <f>IF($A115="","",SUMIFS(tblVentas[Total Venta],tblVentas[Fecha],$A115,tblVentas[Forma de Pago],"Efectivo"))</f>
        <v/>
      </c>
      <c r="D115" s="9" t="str">
        <f>IF($A115="","",SUMIFS(tblVentas[Total Venta],tblVentas[Fecha],$A115,tblVentas[Forma de Pago],"Transferencia/Yape/Plin"))</f>
        <v/>
      </c>
      <c r="E115" s="9" t="str">
        <f>IF($A115="","",SUMIFS(tblCompras[Total],tblCompras[Fecha],$A115,tblCompras[Forma de Pago],"Efectivo")+SUMIFS(tblGastos[Monto],tblGastos[Fecha],$A115,tblGastos[Forma de Pago],"Efectivo"))</f>
        <v/>
      </c>
      <c r="F115" s="9" t="str">
        <f t="shared" si="2"/>
        <v/>
      </c>
      <c r="G115" s="8"/>
      <c r="H115" s="9" t="str">
        <f t="shared" si="3"/>
        <v/>
      </c>
    </row>
    <row r="116" spans="1:8" x14ac:dyDescent="0.25">
      <c r="A116" s="7"/>
      <c r="B116" s="8"/>
      <c r="C116" s="9" t="str">
        <f>IF($A116="","",SUMIFS(tblVentas[Total Venta],tblVentas[Fecha],$A116,tblVentas[Forma de Pago],"Efectivo"))</f>
        <v/>
      </c>
      <c r="D116" s="9" t="str">
        <f>IF($A116="","",SUMIFS(tblVentas[Total Venta],tblVentas[Fecha],$A116,tblVentas[Forma de Pago],"Transferencia/Yape/Plin"))</f>
        <v/>
      </c>
      <c r="E116" s="9" t="str">
        <f>IF($A116="","",SUMIFS(tblCompras[Total],tblCompras[Fecha],$A116,tblCompras[Forma de Pago],"Efectivo")+SUMIFS(tblGastos[Monto],tblGastos[Fecha],$A116,tblGastos[Forma de Pago],"Efectivo"))</f>
        <v/>
      </c>
      <c r="F116" s="9" t="str">
        <f t="shared" si="2"/>
        <v/>
      </c>
      <c r="G116" s="8"/>
      <c r="H116" s="9" t="str">
        <f t="shared" si="3"/>
        <v/>
      </c>
    </row>
    <row r="117" spans="1:8" x14ac:dyDescent="0.25">
      <c r="A117" s="7"/>
      <c r="B117" s="8"/>
      <c r="C117" s="9" t="str">
        <f>IF($A117="","",SUMIFS(tblVentas[Total Venta],tblVentas[Fecha],$A117,tblVentas[Forma de Pago],"Efectivo"))</f>
        <v/>
      </c>
      <c r="D117" s="9" t="str">
        <f>IF($A117="","",SUMIFS(tblVentas[Total Venta],tblVentas[Fecha],$A117,tblVentas[Forma de Pago],"Transferencia/Yape/Plin"))</f>
        <v/>
      </c>
      <c r="E117" s="9" t="str">
        <f>IF($A117="","",SUMIFS(tblCompras[Total],tblCompras[Fecha],$A117,tblCompras[Forma de Pago],"Efectivo")+SUMIFS(tblGastos[Monto],tblGastos[Fecha],$A117,tblGastos[Forma de Pago],"Efectivo"))</f>
        <v/>
      </c>
      <c r="F117" s="9" t="str">
        <f t="shared" si="2"/>
        <v/>
      </c>
      <c r="G117" s="8"/>
      <c r="H117" s="9" t="str">
        <f t="shared" si="3"/>
        <v/>
      </c>
    </row>
    <row r="118" spans="1:8" x14ac:dyDescent="0.25">
      <c r="A118" s="7"/>
      <c r="B118" s="8"/>
      <c r="C118" s="9" t="str">
        <f>IF($A118="","",SUMIFS(tblVentas[Total Venta],tblVentas[Fecha],$A118,tblVentas[Forma de Pago],"Efectivo"))</f>
        <v/>
      </c>
      <c r="D118" s="9" t="str">
        <f>IF($A118="","",SUMIFS(tblVentas[Total Venta],tblVentas[Fecha],$A118,tblVentas[Forma de Pago],"Transferencia/Yape/Plin"))</f>
        <v/>
      </c>
      <c r="E118" s="9" t="str">
        <f>IF($A118="","",SUMIFS(tblCompras[Total],tblCompras[Fecha],$A118,tblCompras[Forma de Pago],"Efectivo")+SUMIFS(tblGastos[Monto],tblGastos[Fecha],$A118,tblGastos[Forma de Pago],"Efectivo"))</f>
        <v/>
      </c>
      <c r="F118" s="9" t="str">
        <f t="shared" si="2"/>
        <v/>
      </c>
      <c r="G118" s="8"/>
      <c r="H118" s="9" t="str">
        <f t="shared" si="3"/>
        <v/>
      </c>
    </row>
    <row r="119" spans="1:8" x14ac:dyDescent="0.25">
      <c r="A119" s="7"/>
      <c r="B119" s="8"/>
      <c r="C119" s="9" t="str">
        <f>IF($A119="","",SUMIFS(tblVentas[Total Venta],tblVentas[Fecha],$A119,tblVentas[Forma de Pago],"Efectivo"))</f>
        <v/>
      </c>
      <c r="D119" s="9" t="str">
        <f>IF($A119="","",SUMIFS(tblVentas[Total Venta],tblVentas[Fecha],$A119,tblVentas[Forma de Pago],"Transferencia/Yape/Plin"))</f>
        <v/>
      </c>
      <c r="E119" s="9" t="str">
        <f>IF($A119="","",SUMIFS(tblCompras[Total],tblCompras[Fecha],$A119,tblCompras[Forma de Pago],"Efectivo")+SUMIFS(tblGastos[Monto],tblGastos[Fecha],$A119,tblGastos[Forma de Pago],"Efectivo"))</f>
        <v/>
      </c>
      <c r="F119" s="9" t="str">
        <f t="shared" si="2"/>
        <v/>
      </c>
      <c r="G119" s="8"/>
      <c r="H119" s="9" t="str">
        <f t="shared" si="3"/>
        <v/>
      </c>
    </row>
    <row r="120" spans="1:8" x14ac:dyDescent="0.25">
      <c r="A120" s="7"/>
      <c r="B120" s="8"/>
      <c r="C120" s="9" t="str">
        <f>IF($A120="","",SUMIFS(tblVentas[Total Venta],tblVentas[Fecha],$A120,tblVentas[Forma de Pago],"Efectivo"))</f>
        <v/>
      </c>
      <c r="D120" s="9" t="str">
        <f>IF($A120="","",SUMIFS(tblVentas[Total Venta],tblVentas[Fecha],$A120,tblVentas[Forma de Pago],"Transferencia/Yape/Plin"))</f>
        <v/>
      </c>
      <c r="E120" s="9" t="str">
        <f>IF($A120="","",SUMIFS(tblCompras[Total],tblCompras[Fecha],$A120,tblCompras[Forma de Pago],"Efectivo")+SUMIFS(tblGastos[Monto],tblGastos[Fecha],$A120,tblGastos[Forma de Pago],"Efectivo"))</f>
        <v/>
      </c>
      <c r="F120" s="9" t="str">
        <f t="shared" si="2"/>
        <v/>
      </c>
      <c r="G120" s="8"/>
      <c r="H120" s="9" t="str">
        <f t="shared" si="3"/>
        <v/>
      </c>
    </row>
    <row r="121" spans="1:8" x14ac:dyDescent="0.25">
      <c r="A121" s="7"/>
      <c r="B121" s="8"/>
      <c r="C121" s="9" t="str">
        <f>IF($A121="","",SUMIFS(tblVentas[Total Venta],tblVentas[Fecha],$A121,tblVentas[Forma de Pago],"Efectivo"))</f>
        <v/>
      </c>
      <c r="D121" s="9" t="str">
        <f>IF($A121="","",SUMIFS(tblVentas[Total Venta],tblVentas[Fecha],$A121,tblVentas[Forma de Pago],"Transferencia/Yape/Plin"))</f>
        <v/>
      </c>
      <c r="E121" s="9" t="str">
        <f>IF($A121="","",SUMIFS(tblCompras[Total],tblCompras[Fecha],$A121,tblCompras[Forma de Pago],"Efectivo")+SUMIFS(tblGastos[Monto],tblGastos[Fecha],$A121,tblGastos[Forma de Pago],"Efectivo"))</f>
        <v/>
      </c>
      <c r="F121" s="9" t="str">
        <f t="shared" si="2"/>
        <v/>
      </c>
      <c r="G121" s="8"/>
      <c r="H121" s="9" t="str">
        <f t="shared" si="3"/>
        <v/>
      </c>
    </row>
    <row r="122" spans="1:8" x14ac:dyDescent="0.25">
      <c r="A122" s="7"/>
      <c r="B122" s="8"/>
      <c r="C122" s="9" t="str">
        <f>IF($A122="","",SUMIFS(tblVentas[Total Venta],tblVentas[Fecha],$A122,tblVentas[Forma de Pago],"Efectivo"))</f>
        <v/>
      </c>
      <c r="D122" s="9" t="str">
        <f>IF($A122="","",SUMIFS(tblVentas[Total Venta],tblVentas[Fecha],$A122,tblVentas[Forma de Pago],"Transferencia/Yape/Plin"))</f>
        <v/>
      </c>
      <c r="E122" s="9" t="str">
        <f>IF($A122="","",SUMIFS(tblCompras[Total],tblCompras[Fecha],$A122,tblCompras[Forma de Pago],"Efectivo")+SUMIFS(tblGastos[Monto],tblGastos[Fecha],$A122,tblGastos[Forma de Pago],"Efectivo"))</f>
        <v/>
      </c>
      <c r="F122" s="9" t="str">
        <f t="shared" si="2"/>
        <v/>
      </c>
      <c r="G122" s="8"/>
      <c r="H122" s="9" t="str">
        <f t="shared" si="3"/>
        <v/>
      </c>
    </row>
    <row r="123" spans="1:8" x14ac:dyDescent="0.25">
      <c r="A123" s="7"/>
      <c r="B123" s="8"/>
      <c r="C123" s="9" t="str">
        <f>IF($A123="","",SUMIFS(tblVentas[Total Venta],tblVentas[Fecha],$A123,tblVentas[Forma de Pago],"Efectivo"))</f>
        <v/>
      </c>
      <c r="D123" s="9" t="str">
        <f>IF($A123="","",SUMIFS(tblVentas[Total Venta],tblVentas[Fecha],$A123,tblVentas[Forma de Pago],"Transferencia/Yape/Plin"))</f>
        <v/>
      </c>
      <c r="E123" s="9" t="str">
        <f>IF($A123="","",SUMIFS(tblCompras[Total],tblCompras[Fecha],$A123,tblCompras[Forma de Pago],"Efectivo")+SUMIFS(tblGastos[Monto],tblGastos[Fecha],$A123,tblGastos[Forma de Pago],"Efectivo"))</f>
        <v/>
      </c>
      <c r="F123" s="9" t="str">
        <f t="shared" si="2"/>
        <v/>
      </c>
      <c r="G123" s="8"/>
      <c r="H123" s="9" t="str">
        <f t="shared" si="3"/>
        <v/>
      </c>
    </row>
    <row r="124" spans="1:8" x14ac:dyDescent="0.25">
      <c r="A124" s="7"/>
      <c r="B124" s="8"/>
      <c r="C124" s="9" t="str">
        <f>IF($A124="","",SUMIFS(tblVentas[Total Venta],tblVentas[Fecha],$A124,tblVentas[Forma de Pago],"Efectivo"))</f>
        <v/>
      </c>
      <c r="D124" s="9" t="str">
        <f>IF($A124="","",SUMIFS(tblVentas[Total Venta],tblVentas[Fecha],$A124,tblVentas[Forma de Pago],"Transferencia/Yape/Plin"))</f>
        <v/>
      </c>
      <c r="E124" s="9" t="str">
        <f>IF($A124="","",SUMIFS(tblCompras[Total],tblCompras[Fecha],$A124,tblCompras[Forma de Pago],"Efectivo")+SUMIFS(tblGastos[Monto],tblGastos[Fecha],$A124,tblGastos[Forma de Pago],"Efectivo"))</f>
        <v/>
      </c>
      <c r="F124" s="9" t="str">
        <f t="shared" si="2"/>
        <v/>
      </c>
      <c r="G124" s="8"/>
      <c r="H124" s="9" t="str">
        <f t="shared" si="3"/>
        <v/>
      </c>
    </row>
    <row r="125" spans="1:8" x14ac:dyDescent="0.25">
      <c r="A125" s="7"/>
      <c r="B125" s="8"/>
      <c r="C125" s="9" t="str">
        <f>IF($A125="","",SUMIFS(tblVentas[Total Venta],tblVentas[Fecha],$A125,tblVentas[Forma de Pago],"Efectivo"))</f>
        <v/>
      </c>
      <c r="D125" s="9" t="str">
        <f>IF($A125="","",SUMIFS(tblVentas[Total Venta],tblVentas[Fecha],$A125,tblVentas[Forma de Pago],"Transferencia/Yape/Plin"))</f>
        <v/>
      </c>
      <c r="E125" s="9" t="str">
        <f>IF($A125="","",SUMIFS(tblCompras[Total],tblCompras[Fecha],$A125,tblCompras[Forma de Pago],"Efectivo")+SUMIFS(tblGastos[Monto],tblGastos[Fecha],$A125,tblGastos[Forma de Pago],"Efectivo"))</f>
        <v/>
      </c>
      <c r="F125" s="9" t="str">
        <f t="shared" si="2"/>
        <v/>
      </c>
      <c r="G125" s="8"/>
      <c r="H125" s="9" t="str">
        <f t="shared" si="3"/>
        <v/>
      </c>
    </row>
    <row r="126" spans="1:8" x14ac:dyDescent="0.25">
      <c r="A126" s="7"/>
      <c r="B126" s="8"/>
      <c r="C126" s="9" t="str">
        <f>IF($A126="","",SUMIFS(tblVentas[Total Venta],tblVentas[Fecha],$A126,tblVentas[Forma de Pago],"Efectivo"))</f>
        <v/>
      </c>
      <c r="D126" s="9" t="str">
        <f>IF($A126="","",SUMIFS(tblVentas[Total Venta],tblVentas[Fecha],$A126,tblVentas[Forma de Pago],"Transferencia/Yape/Plin"))</f>
        <v/>
      </c>
      <c r="E126" s="9" t="str">
        <f>IF($A126="","",SUMIFS(tblCompras[Total],tblCompras[Fecha],$A126,tblCompras[Forma de Pago],"Efectivo")+SUMIFS(tblGastos[Monto],tblGastos[Fecha],$A126,tblGastos[Forma de Pago],"Efectivo"))</f>
        <v/>
      </c>
      <c r="F126" s="9" t="str">
        <f t="shared" si="2"/>
        <v/>
      </c>
      <c r="G126" s="8"/>
      <c r="H126" s="9" t="str">
        <f t="shared" si="3"/>
        <v/>
      </c>
    </row>
    <row r="127" spans="1:8" x14ac:dyDescent="0.25">
      <c r="A127" s="7"/>
      <c r="B127" s="8"/>
      <c r="C127" s="9" t="str">
        <f>IF($A127="","",SUMIFS(tblVentas[Total Venta],tblVentas[Fecha],$A127,tblVentas[Forma de Pago],"Efectivo"))</f>
        <v/>
      </c>
      <c r="D127" s="9" t="str">
        <f>IF($A127="","",SUMIFS(tblVentas[Total Venta],tblVentas[Fecha],$A127,tblVentas[Forma de Pago],"Transferencia/Yape/Plin"))</f>
        <v/>
      </c>
      <c r="E127" s="9" t="str">
        <f>IF($A127="","",SUMIFS(tblCompras[Total],tblCompras[Fecha],$A127,tblCompras[Forma de Pago],"Efectivo")+SUMIFS(tblGastos[Monto],tblGastos[Fecha],$A127,tblGastos[Forma de Pago],"Efectivo"))</f>
        <v/>
      </c>
      <c r="F127" s="9" t="str">
        <f t="shared" si="2"/>
        <v/>
      </c>
      <c r="G127" s="8"/>
      <c r="H127" s="9" t="str">
        <f t="shared" si="3"/>
        <v/>
      </c>
    </row>
    <row r="128" spans="1:8" x14ac:dyDescent="0.25">
      <c r="A128" s="7"/>
      <c r="B128" s="8"/>
      <c r="C128" s="9" t="str">
        <f>IF($A128="","",SUMIFS(tblVentas[Total Venta],tblVentas[Fecha],$A128,tblVentas[Forma de Pago],"Efectivo"))</f>
        <v/>
      </c>
      <c r="D128" s="9" t="str">
        <f>IF($A128="","",SUMIFS(tblVentas[Total Venta],tblVentas[Fecha],$A128,tblVentas[Forma de Pago],"Transferencia/Yape/Plin"))</f>
        <v/>
      </c>
      <c r="E128" s="9" t="str">
        <f>IF($A128="","",SUMIFS(tblCompras[Total],tblCompras[Fecha],$A128,tblCompras[Forma de Pago],"Efectivo")+SUMIFS(tblGastos[Monto],tblGastos[Fecha],$A128,tblGastos[Forma de Pago],"Efectivo"))</f>
        <v/>
      </c>
      <c r="F128" s="9" t="str">
        <f t="shared" si="2"/>
        <v/>
      </c>
      <c r="G128" s="8"/>
      <c r="H128" s="9" t="str">
        <f t="shared" si="3"/>
        <v/>
      </c>
    </row>
    <row r="129" spans="1:8" x14ac:dyDescent="0.25">
      <c r="A129" s="7"/>
      <c r="B129" s="8"/>
      <c r="C129" s="9" t="str">
        <f>IF($A129="","",SUMIFS(tblVentas[Total Venta],tblVentas[Fecha],$A129,tblVentas[Forma de Pago],"Efectivo"))</f>
        <v/>
      </c>
      <c r="D129" s="9" t="str">
        <f>IF($A129="","",SUMIFS(tblVentas[Total Venta],tblVentas[Fecha],$A129,tblVentas[Forma de Pago],"Transferencia/Yape/Plin"))</f>
        <v/>
      </c>
      <c r="E129" s="9" t="str">
        <f>IF($A129="","",SUMIFS(tblCompras[Total],tblCompras[Fecha],$A129,tblCompras[Forma de Pago],"Efectivo")+SUMIFS(tblGastos[Monto],tblGastos[Fecha],$A129,tblGastos[Forma de Pago],"Efectivo"))</f>
        <v/>
      </c>
      <c r="F129" s="9" t="str">
        <f t="shared" si="2"/>
        <v/>
      </c>
      <c r="G129" s="8"/>
      <c r="H129" s="9" t="str">
        <f t="shared" si="3"/>
        <v/>
      </c>
    </row>
    <row r="130" spans="1:8" x14ac:dyDescent="0.25">
      <c r="A130" s="7"/>
      <c r="B130" s="8"/>
      <c r="C130" s="9" t="str">
        <f>IF($A130="","",SUMIFS(tblVentas[Total Venta],tblVentas[Fecha],$A130,tblVentas[Forma de Pago],"Efectivo"))</f>
        <v/>
      </c>
      <c r="D130" s="9" t="str">
        <f>IF($A130="","",SUMIFS(tblVentas[Total Venta],tblVentas[Fecha],$A130,tblVentas[Forma de Pago],"Transferencia/Yape/Plin"))</f>
        <v/>
      </c>
      <c r="E130" s="9" t="str">
        <f>IF($A130="","",SUMIFS(tblCompras[Total],tblCompras[Fecha],$A130,tblCompras[Forma de Pago],"Efectivo")+SUMIFS(tblGastos[Monto],tblGastos[Fecha],$A130,tblGastos[Forma de Pago],"Efectivo"))</f>
        <v/>
      </c>
      <c r="F130" s="9" t="str">
        <f t="shared" si="2"/>
        <v/>
      </c>
      <c r="G130" s="8"/>
      <c r="H130" s="9" t="str">
        <f t="shared" si="3"/>
        <v/>
      </c>
    </row>
    <row r="131" spans="1:8" x14ac:dyDescent="0.25">
      <c r="A131" s="7"/>
      <c r="B131" s="8"/>
      <c r="C131" s="9" t="str">
        <f>IF($A131="","",SUMIFS(tblVentas[Total Venta],tblVentas[Fecha],$A131,tblVentas[Forma de Pago],"Efectivo"))</f>
        <v/>
      </c>
      <c r="D131" s="9" t="str">
        <f>IF($A131="","",SUMIFS(tblVentas[Total Venta],tblVentas[Fecha],$A131,tblVentas[Forma de Pago],"Transferencia/Yape/Plin"))</f>
        <v/>
      </c>
      <c r="E131" s="9" t="str">
        <f>IF($A131="","",SUMIFS(tblCompras[Total],tblCompras[Fecha],$A131,tblCompras[Forma de Pago],"Efectivo")+SUMIFS(tblGastos[Monto],tblGastos[Fecha],$A131,tblGastos[Forma de Pago],"Efectivo"))</f>
        <v/>
      </c>
      <c r="F131" s="9" t="str">
        <f t="shared" si="2"/>
        <v/>
      </c>
      <c r="G131" s="8"/>
      <c r="H131" s="9" t="str">
        <f t="shared" si="3"/>
        <v/>
      </c>
    </row>
    <row r="132" spans="1:8" x14ac:dyDescent="0.25">
      <c r="A132" s="7"/>
      <c r="B132" s="8"/>
      <c r="C132" s="9" t="str">
        <f>IF($A132="","",SUMIFS(tblVentas[Total Venta],tblVentas[Fecha],$A132,tblVentas[Forma de Pago],"Efectivo"))</f>
        <v/>
      </c>
      <c r="D132" s="9" t="str">
        <f>IF($A132="","",SUMIFS(tblVentas[Total Venta],tblVentas[Fecha],$A132,tblVentas[Forma de Pago],"Transferencia/Yape/Plin"))</f>
        <v/>
      </c>
      <c r="E132" s="9" t="str">
        <f>IF($A132="","",SUMIFS(tblCompras[Total],tblCompras[Fecha],$A132,tblCompras[Forma de Pago],"Efectivo")+SUMIFS(tblGastos[Monto],tblGastos[Fecha],$A132,tblGastos[Forma de Pago],"Efectivo"))</f>
        <v/>
      </c>
      <c r="F132" s="9" t="str">
        <f t="shared" ref="F132:F195" si="4">IF($A132="","",$B132+$C132-$E132)</f>
        <v/>
      </c>
      <c r="G132" s="8"/>
      <c r="H132" s="9" t="str">
        <f t="shared" ref="H132:H195" si="5">IF(OR($A132="",$G132=""),"",$G132-$F132)</f>
        <v/>
      </c>
    </row>
    <row r="133" spans="1:8" x14ac:dyDescent="0.25">
      <c r="A133" s="7"/>
      <c r="B133" s="8"/>
      <c r="C133" s="9" t="str">
        <f>IF($A133="","",SUMIFS(tblVentas[Total Venta],tblVentas[Fecha],$A133,tblVentas[Forma de Pago],"Efectivo"))</f>
        <v/>
      </c>
      <c r="D133" s="9" t="str">
        <f>IF($A133="","",SUMIFS(tblVentas[Total Venta],tblVentas[Fecha],$A133,tblVentas[Forma de Pago],"Transferencia/Yape/Plin"))</f>
        <v/>
      </c>
      <c r="E133" s="9" t="str">
        <f>IF($A133="","",SUMIFS(tblCompras[Total],tblCompras[Fecha],$A133,tblCompras[Forma de Pago],"Efectivo")+SUMIFS(tblGastos[Monto],tblGastos[Fecha],$A133,tblGastos[Forma de Pago],"Efectivo"))</f>
        <v/>
      </c>
      <c r="F133" s="9" t="str">
        <f t="shared" si="4"/>
        <v/>
      </c>
      <c r="G133" s="8"/>
      <c r="H133" s="9" t="str">
        <f t="shared" si="5"/>
        <v/>
      </c>
    </row>
    <row r="134" spans="1:8" x14ac:dyDescent="0.25">
      <c r="A134" s="7"/>
      <c r="B134" s="8"/>
      <c r="C134" s="9" t="str">
        <f>IF($A134="","",SUMIFS(tblVentas[Total Venta],tblVentas[Fecha],$A134,tblVentas[Forma de Pago],"Efectivo"))</f>
        <v/>
      </c>
      <c r="D134" s="9" t="str">
        <f>IF($A134="","",SUMIFS(tblVentas[Total Venta],tblVentas[Fecha],$A134,tblVentas[Forma de Pago],"Transferencia/Yape/Plin"))</f>
        <v/>
      </c>
      <c r="E134" s="9" t="str">
        <f>IF($A134="","",SUMIFS(tblCompras[Total],tblCompras[Fecha],$A134,tblCompras[Forma de Pago],"Efectivo")+SUMIFS(tblGastos[Monto],tblGastos[Fecha],$A134,tblGastos[Forma de Pago],"Efectivo"))</f>
        <v/>
      </c>
      <c r="F134" s="9" t="str">
        <f t="shared" si="4"/>
        <v/>
      </c>
      <c r="G134" s="8"/>
      <c r="H134" s="9" t="str">
        <f t="shared" si="5"/>
        <v/>
      </c>
    </row>
    <row r="135" spans="1:8" x14ac:dyDescent="0.25">
      <c r="A135" s="7"/>
      <c r="B135" s="8"/>
      <c r="C135" s="9" t="str">
        <f>IF($A135="","",SUMIFS(tblVentas[Total Venta],tblVentas[Fecha],$A135,tblVentas[Forma de Pago],"Efectivo"))</f>
        <v/>
      </c>
      <c r="D135" s="9" t="str">
        <f>IF($A135="","",SUMIFS(tblVentas[Total Venta],tblVentas[Fecha],$A135,tblVentas[Forma de Pago],"Transferencia/Yape/Plin"))</f>
        <v/>
      </c>
      <c r="E135" s="9" t="str">
        <f>IF($A135="","",SUMIFS(tblCompras[Total],tblCompras[Fecha],$A135,tblCompras[Forma de Pago],"Efectivo")+SUMIFS(tblGastos[Monto],tblGastos[Fecha],$A135,tblGastos[Forma de Pago],"Efectivo"))</f>
        <v/>
      </c>
      <c r="F135" s="9" t="str">
        <f t="shared" si="4"/>
        <v/>
      </c>
      <c r="G135" s="8"/>
      <c r="H135" s="9" t="str">
        <f t="shared" si="5"/>
        <v/>
      </c>
    </row>
    <row r="136" spans="1:8" x14ac:dyDescent="0.25">
      <c r="A136" s="7"/>
      <c r="B136" s="8"/>
      <c r="C136" s="9" t="str">
        <f>IF($A136="","",SUMIFS(tblVentas[Total Venta],tblVentas[Fecha],$A136,tblVentas[Forma de Pago],"Efectivo"))</f>
        <v/>
      </c>
      <c r="D136" s="9" t="str">
        <f>IF($A136="","",SUMIFS(tblVentas[Total Venta],tblVentas[Fecha],$A136,tblVentas[Forma de Pago],"Transferencia/Yape/Plin"))</f>
        <v/>
      </c>
      <c r="E136" s="9" t="str">
        <f>IF($A136="","",SUMIFS(tblCompras[Total],tblCompras[Fecha],$A136,tblCompras[Forma de Pago],"Efectivo")+SUMIFS(tblGastos[Monto],tblGastos[Fecha],$A136,tblGastos[Forma de Pago],"Efectivo"))</f>
        <v/>
      </c>
      <c r="F136" s="9" t="str">
        <f t="shared" si="4"/>
        <v/>
      </c>
      <c r="G136" s="8"/>
      <c r="H136" s="9" t="str">
        <f t="shared" si="5"/>
        <v/>
      </c>
    </row>
    <row r="137" spans="1:8" x14ac:dyDescent="0.25">
      <c r="A137" s="7"/>
      <c r="B137" s="8"/>
      <c r="C137" s="9" t="str">
        <f>IF($A137="","",SUMIFS(tblVentas[Total Venta],tblVentas[Fecha],$A137,tblVentas[Forma de Pago],"Efectivo"))</f>
        <v/>
      </c>
      <c r="D137" s="9" t="str">
        <f>IF($A137="","",SUMIFS(tblVentas[Total Venta],tblVentas[Fecha],$A137,tblVentas[Forma de Pago],"Transferencia/Yape/Plin"))</f>
        <v/>
      </c>
      <c r="E137" s="9" t="str">
        <f>IF($A137="","",SUMIFS(tblCompras[Total],tblCompras[Fecha],$A137,tblCompras[Forma de Pago],"Efectivo")+SUMIFS(tblGastos[Monto],tblGastos[Fecha],$A137,tblGastos[Forma de Pago],"Efectivo"))</f>
        <v/>
      </c>
      <c r="F137" s="9" t="str">
        <f t="shared" si="4"/>
        <v/>
      </c>
      <c r="G137" s="8"/>
      <c r="H137" s="9" t="str">
        <f t="shared" si="5"/>
        <v/>
      </c>
    </row>
    <row r="138" spans="1:8" x14ac:dyDescent="0.25">
      <c r="A138" s="7"/>
      <c r="B138" s="8"/>
      <c r="C138" s="9" t="str">
        <f>IF($A138="","",SUMIFS(tblVentas[Total Venta],tblVentas[Fecha],$A138,tblVentas[Forma de Pago],"Efectivo"))</f>
        <v/>
      </c>
      <c r="D138" s="9" t="str">
        <f>IF($A138="","",SUMIFS(tblVentas[Total Venta],tblVentas[Fecha],$A138,tblVentas[Forma de Pago],"Transferencia/Yape/Plin"))</f>
        <v/>
      </c>
      <c r="E138" s="9" t="str">
        <f>IF($A138="","",SUMIFS(tblCompras[Total],tblCompras[Fecha],$A138,tblCompras[Forma de Pago],"Efectivo")+SUMIFS(tblGastos[Monto],tblGastos[Fecha],$A138,tblGastos[Forma de Pago],"Efectivo"))</f>
        <v/>
      </c>
      <c r="F138" s="9" t="str">
        <f t="shared" si="4"/>
        <v/>
      </c>
      <c r="G138" s="8"/>
      <c r="H138" s="9" t="str">
        <f t="shared" si="5"/>
        <v/>
      </c>
    </row>
    <row r="139" spans="1:8" x14ac:dyDescent="0.25">
      <c r="A139" s="7"/>
      <c r="B139" s="8"/>
      <c r="C139" s="9" t="str">
        <f>IF($A139="","",SUMIFS(tblVentas[Total Venta],tblVentas[Fecha],$A139,tblVentas[Forma de Pago],"Efectivo"))</f>
        <v/>
      </c>
      <c r="D139" s="9" t="str">
        <f>IF($A139="","",SUMIFS(tblVentas[Total Venta],tblVentas[Fecha],$A139,tblVentas[Forma de Pago],"Transferencia/Yape/Plin"))</f>
        <v/>
      </c>
      <c r="E139" s="9" t="str">
        <f>IF($A139="","",SUMIFS(tblCompras[Total],tblCompras[Fecha],$A139,tblCompras[Forma de Pago],"Efectivo")+SUMIFS(tblGastos[Monto],tblGastos[Fecha],$A139,tblGastos[Forma de Pago],"Efectivo"))</f>
        <v/>
      </c>
      <c r="F139" s="9" t="str">
        <f t="shared" si="4"/>
        <v/>
      </c>
      <c r="G139" s="8"/>
      <c r="H139" s="9" t="str">
        <f t="shared" si="5"/>
        <v/>
      </c>
    </row>
    <row r="140" spans="1:8" x14ac:dyDescent="0.25">
      <c r="A140" s="7"/>
      <c r="B140" s="8"/>
      <c r="C140" s="9" t="str">
        <f>IF($A140="","",SUMIFS(tblVentas[Total Venta],tblVentas[Fecha],$A140,tblVentas[Forma de Pago],"Efectivo"))</f>
        <v/>
      </c>
      <c r="D140" s="9" t="str">
        <f>IF($A140="","",SUMIFS(tblVentas[Total Venta],tblVentas[Fecha],$A140,tblVentas[Forma de Pago],"Transferencia/Yape/Plin"))</f>
        <v/>
      </c>
      <c r="E140" s="9" t="str">
        <f>IF($A140="","",SUMIFS(tblCompras[Total],tblCompras[Fecha],$A140,tblCompras[Forma de Pago],"Efectivo")+SUMIFS(tblGastos[Monto],tblGastos[Fecha],$A140,tblGastos[Forma de Pago],"Efectivo"))</f>
        <v/>
      </c>
      <c r="F140" s="9" t="str">
        <f t="shared" si="4"/>
        <v/>
      </c>
      <c r="G140" s="8"/>
      <c r="H140" s="9" t="str">
        <f t="shared" si="5"/>
        <v/>
      </c>
    </row>
    <row r="141" spans="1:8" x14ac:dyDescent="0.25">
      <c r="A141" s="7"/>
      <c r="B141" s="8"/>
      <c r="C141" s="9" t="str">
        <f>IF($A141="","",SUMIFS(tblVentas[Total Venta],tblVentas[Fecha],$A141,tblVentas[Forma de Pago],"Efectivo"))</f>
        <v/>
      </c>
      <c r="D141" s="9" t="str">
        <f>IF($A141="","",SUMIFS(tblVentas[Total Venta],tblVentas[Fecha],$A141,tblVentas[Forma de Pago],"Transferencia/Yape/Plin"))</f>
        <v/>
      </c>
      <c r="E141" s="9" t="str">
        <f>IF($A141="","",SUMIFS(tblCompras[Total],tblCompras[Fecha],$A141,tblCompras[Forma de Pago],"Efectivo")+SUMIFS(tblGastos[Monto],tblGastos[Fecha],$A141,tblGastos[Forma de Pago],"Efectivo"))</f>
        <v/>
      </c>
      <c r="F141" s="9" t="str">
        <f t="shared" si="4"/>
        <v/>
      </c>
      <c r="G141" s="8"/>
      <c r="H141" s="9" t="str">
        <f t="shared" si="5"/>
        <v/>
      </c>
    </row>
    <row r="142" spans="1:8" x14ac:dyDescent="0.25">
      <c r="A142" s="7"/>
      <c r="B142" s="8"/>
      <c r="C142" s="9" t="str">
        <f>IF($A142="","",SUMIFS(tblVentas[Total Venta],tblVentas[Fecha],$A142,tblVentas[Forma de Pago],"Efectivo"))</f>
        <v/>
      </c>
      <c r="D142" s="9" t="str">
        <f>IF($A142="","",SUMIFS(tblVentas[Total Venta],tblVentas[Fecha],$A142,tblVentas[Forma de Pago],"Transferencia/Yape/Plin"))</f>
        <v/>
      </c>
      <c r="E142" s="9" t="str">
        <f>IF($A142="","",SUMIFS(tblCompras[Total],tblCompras[Fecha],$A142,tblCompras[Forma de Pago],"Efectivo")+SUMIFS(tblGastos[Monto],tblGastos[Fecha],$A142,tblGastos[Forma de Pago],"Efectivo"))</f>
        <v/>
      </c>
      <c r="F142" s="9" t="str">
        <f t="shared" si="4"/>
        <v/>
      </c>
      <c r="G142" s="8"/>
      <c r="H142" s="9" t="str">
        <f t="shared" si="5"/>
        <v/>
      </c>
    </row>
    <row r="143" spans="1:8" x14ac:dyDescent="0.25">
      <c r="A143" s="7"/>
      <c r="B143" s="8"/>
      <c r="C143" s="9" t="str">
        <f>IF($A143="","",SUMIFS(tblVentas[Total Venta],tblVentas[Fecha],$A143,tblVentas[Forma de Pago],"Efectivo"))</f>
        <v/>
      </c>
      <c r="D143" s="9" t="str">
        <f>IF($A143="","",SUMIFS(tblVentas[Total Venta],tblVentas[Fecha],$A143,tblVentas[Forma de Pago],"Transferencia/Yape/Plin"))</f>
        <v/>
      </c>
      <c r="E143" s="9" t="str">
        <f>IF($A143="","",SUMIFS(tblCompras[Total],tblCompras[Fecha],$A143,tblCompras[Forma de Pago],"Efectivo")+SUMIFS(tblGastos[Monto],tblGastos[Fecha],$A143,tblGastos[Forma de Pago],"Efectivo"))</f>
        <v/>
      </c>
      <c r="F143" s="9" t="str">
        <f t="shared" si="4"/>
        <v/>
      </c>
      <c r="G143" s="8"/>
      <c r="H143" s="9" t="str">
        <f t="shared" si="5"/>
        <v/>
      </c>
    </row>
    <row r="144" spans="1:8" x14ac:dyDescent="0.25">
      <c r="A144" s="7"/>
      <c r="B144" s="8"/>
      <c r="C144" s="9" t="str">
        <f>IF($A144="","",SUMIFS(tblVentas[Total Venta],tblVentas[Fecha],$A144,tblVentas[Forma de Pago],"Efectivo"))</f>
        <v/>
      </c>
      <c r="D144" s="9" t="str">
        <f>IF($A144="","",SUMIFS(tblVentas[Total Venta],tblVentas[Fecha],$A144,tblVentas[Forma de Pago],"Transferencia/Yape/Plin"))</f>
        <v/>
      </c>
      <c r="E144" s="9" t="str">
        <f>IF($A144="","",SUMIFS(tblCompras[Total],tblCompras[Fecha],$A144,tblCompras[Forma de Pago],"Efectivo")+SUMIFS(tblGastos[Monto],tblGastos[Fecha],$A144,tblGastos[Forma de Pago],"Efectivo"))</f>
        <v/>
      </c>
      <c r="F144" s="9" t="str">
        <f t="shared" si="4"/>
        <v/>
      </c>
      <c r="G144" s="8"/>
      <c r="H144" s="9" t="str">
        <f t="shared" si="5"/>
        <v/>
      </c>
    </row>
    <row r="145" spans="1:8" x14ac:dyDescent="0.25">
      <c r="A145" s="7"/>
      <c r="B145" s="8"/>
      <c r="C145" s="9" t="str">
        <f>IF($A145="","",SUMIFS(tblVentas[Total Venta],tblVentas[Fecha],$A145,tblVentas[Forma de Pago],"Efectivo"))</f>
        <v/>
      </c>
      <c r="D145" s="9" t="str">
        <f>IF($A145="","",SUMIFS(tblVentas[Total Venta],tblVentas[Fecha],$A145,tblVentas[Forma de Pago],"Transferencia/Yape/Plin"))</f>
        <v/>
      </c>
      <c r="E145" s="9" t="str">
        <f>IF($A145="","",SUMIFS(tblCompras[Total],tblCompras[Fecha],$A145,tblCompras[Forma de Pago],"Efectivo")+SUMIFS(tblGastos[Monto],tblGastos[Fecha],$A145,tblGastos[Forma de Pago],"Efectivo"))</f>
        <v/>
      </c>
      <c r="F145" s="9" t="str">
        <f t="shared" si="4"/>
        <v/>
      </c>
      <c r="G145" s="8"/>
      <c r="H145" s="9" t="str">
        <f t="shared" si="5"/>
        <v/>
      </c>
    </row>
    <row r="146" spans="1:8" x14ac:dyDescent="0.25">
      <c r="A146" s="7"/>
      <c r="B146" s="8"/>
      <c r="C146" s="9" t="str">
        <f>IF($A146="","",SUMIFS(tblVentas[Total Venta],tblVentas[Fecha],$A146,tblVentas[Forma de Pago],"Efectivo"))</f>
        <v/>
      </c>
      <c r="D146" s="9" t="str">
        <f>IF($A146="","",SUMIFS(tblVentas[Total Venta],tblVentas[Fecha],$A146,tblVentas[Forma de Pago],"Transferencia/Yape/Plin"))</f>
        <v/>
      </c>
      <c r="E146" s="9" t="str">
        <f>IF($A146="","",SUMIFS(tblCompras[Total],tblCompras[Fecha],$A146,tblCompras[Forma de Pago],"Efectivo")+SUMIFS(tblGastos[Monto],tblGastos[Fecha],$A146,tblGastos[Forma de Pago],"Efectivo"))</f>
        <v/>
      </c>
      <c r="F146" s="9" t="str">
        <f t="shared" si="4"/>
        <v/>
      </c>
      <c r="G146" s="8"/>
      <c r="H146" s="9" t="str">
        <f t="shared" si="5"/>
        <v/>
      </c>
    </row>
    <row r="147" spans="1:8" x14ac:dyDescent="0.25">
      <c r="A147" s="7"/>
      <c r="B147" s="8"/>
      <c r="C147" s="9" t="str">
        <f>IF($A147="","",SUMIFS(tblVentas[Total Venta],tblVentas[Fecha],$A147,tblVentas[Forma de Pago],"Efectivo"))</f>
        <v/>
      </c>
      <c r="D147" s="9" t="str">
        <f>IF($A147="","",SUMIFS(tblVentas[Total Venta],tblVentas[Fecha],$A147,tblVentas[Forma de Pago],"Transferencia/Yape/Plin"))</f>
        <v/>
      </c>
      <c r="E147" s="9" t="str">
        <f>IF($A147="","",SUMIFS(tblCompras[Total],tblCompras[Fecha],$A147,tblCompras[Forma de Pago],"Efectivo")+SUMIFS(tblGastos[Monto],tblGastos[Fecha],$A147,tblGastos[Forma de Pago],"Efectivo"))</f>
        <v/>
      </c>
      <c r="F147" s="9" t="str">
        <f t="shared" si="4"/>
        <v/>
      </c>
      <c r="G147" s="8"/>
      <c r="H147" s="9" t="str">
        <f t="shared" si="5"/>
        <v/>
      </c>
    </row>
    <row r="148" spans="1:8" x14ac:dyDescent="0.25">
      <c r="A148" s="7"/>
      <c r="B148" s="8"/>
      <c r="C148" s="9" t="str">
        <f>IF($A148="","",SUMIFS(tblVentas[Total Venta],tblVentas[Fecha],$A148,tblVentas[Forma de Pago],"Efectivo"))</f>
        <v/>
      </c>
      <c r="D148" s="9" t="str">
        <f>IF($A148="","",SUMIFS(tblVentas[Total Venta],tblVentas[Fecha],$A148,tblVentas[Forma de Pago],"Transferencia/Yape/Plin"))</f>
        <v/>
      </c>
      <c r="E148" s="9" t="str">
        <f>IF($A148="","",SUMIFS(tblCompras[Total],tblCompras[Fecha],$A148,tblCompras[Forma de Pago],"Efectivo")+SUMIFS(tblGastos[Monto],tblGastos[Fecha],$A148,tblGastos[Forma de Pago],"Efectivo"))</f>
        <v/>
      </c>
      <c r="F148" s="9" t="str">
        <f t="shared" si="4"/>
        <v/>
      </c>
      <c r="G148" s="8"/>
      <c r="H148" s="9" t="str">
        <f t="shared" si="5"/>
        <v/>
      </c>
    </row>
    <row r="149" spans="1:8" x14ac:dyDescent="0.25">
      <c r="A149" s="7"/>
      <c r="B149" s="8"/>
      <c r="C149" s="9" t="str">
        <f>IF($A149="","",SUMIFS(tblVentas[Total Venta],tblVentas[Fecha],$A149,tblVentas[Forma de Pago],"Efectivo"))</f>
        <v/>
      </c>
      <c r="D149" s="9" t="str">
        <f>IF($A149="","",SUMIFS(tblVentas[Total Venta],tblVentas[Fecha],$A149,tblVentas[Forma de Pago],"Transferencia/Yape/Plin"))</f>
        <v/>
      </c>
      <c r="E149" s="9" t="str">
        <f>IF($A149="","",SUMIFS(tblCompras[Total],tblCompras[Fecha],$A149,tblCompras[Forma de Pago],"Efectivo")+SUMIFS(tblGastos[Monto],tblGastos[Fecha],$A149,tblGastos[Forma de Pago],"Efectivo"))</f>
        <v/>
      </c>
      <c r="F149" s="9" t="str">
        <f t="shared" si="4"/>
        <v/>
      </c>
      <c r="G149" s="8"/>
      <c r="H149" s="9" t="str">
        <f t="shared" si="5"/>
        <v/>
      </c>
    </row>
    <row r="150" spans="1:8" x14ac:dyDescent="0.25">
      <c r="A150" s="7"/>
      <c r="B150" s="8"/>
      <c r="C150" s="9" t="str">
        <f>IF($A150="","",SUMIFS(tblVentas[Total Venta],tblVentas[Fecha],$A150,tblVentas[Forma de Pago],"Efectivo"))</f>
        <v/>
      </c>
      <c r="D150" s="9" t="str">
        <f>IF($A150="","",SUMIFS(tblVentas[Total Venta],tblVentas[Fecha],$A150,tblVentas[Forma de Pago],"Transferencia/Yape/Plin"))</f>
        <v/>
      </c>
      <c r="E150" s="9" t="str">
        <f>IF($A150="","",SUMIFS(tblCompras[Total],tblCompras[Fecha],$A150,tblCompras[Forma de Pago],"Efectivo")+SUMIFS(tblGastos[Monto],tblGastos[Fecha],$A150,tblGastos[Forma de Pago],"Efectivo"))</f>
        <v/>
      </c>
      <c r="F150" s="9" t="str">
        <f t="shared" si="4"/>
        <v/>
      </c>
      <c r="G150" s="8"/>
      <c r="H150" s="9" t="str">
        <f t="shared" si="5"/>
        <v/>
      </c>
    </row>
    <row r="151" spans="1:8" x14ac:dyDescent="0.25">
      <c r="A151" s="7"/>
      <c r="B151" s="8"/>
      <c r="C151" s="9" t="str">
        <f>IF($A151="","",SUMIFS(tblVentas[Total Venta],tblVentas[Fecha],$A151,tblVentas[Forma de Pago],"Efectivo"))</f>
        <v/>
      </c>
      <c r="D151" s="9" t="str">
        <f>IF($A151="","",SUMIFS(tblVentas[Total Venta],tblVentas[Fecha],$A151,tblVentas[Forma de Pago],"Transferencia/Yape/Plin"))</f>
        <v/>
      </c>
      <c r="E151" s="9" t="str">
        <f>IF($A151="","",SUMIFS(tblCompras[Total],tblCompras[Fecha],$A151,tblCompras[Forma de Pago],"Efectivo")+SUMIFS(tblGastos[Monto],tblGastos[Fecha],$A151,tblGastos[Forma de Pago],"Efectivo"))</f>
        <v/>
      </c>
      <c r="F151" s="9" t="str">
        <f t="shared" si="4"/>
        <v/>
      </c>
      <c r="G151" s="8"/>
      <c r="H151" s="9" t="str">
        <f t="shared" si="5"/>
        <v/>
      </c>
    </row>
    <row r="152" spans="1:8" x14ac:dyDescent="0.25">
      <c r="A152" s="7"/>
      <c r="B152" s="8"/>
      <c r="C152" s="9" t="str">
        <f>IF($A152="","",SUMIFS(tblVentas[Total Venta],tblVentas[Fecha],$A152,tblVentas[Forma de Pago],"Efectivo"))</f>
        <v/>
      </c>
      <c r="D152" s="9" t="str">
        <f>IF($A152="","",SUMIFS(tblVentas[Total Venta],tblVentas[Fecha],$A152,tblVentas[Forma de Pago],"Transferencia/Yape/Plin"))</f>
        <v/>
      </c>
      <c r="E152" s="9" t="str">
        <f>IF($A152="","",SUMIFS(tblCompras[Total],tblCompras[Fecha],$A152,tblCompras[Forma de Pago],"Efectivo")+SUMIFS(tblGastos[Monto],tblGastos[Fecha],$A152,tblGastos[Forma de Pago],"Efectivo"))</f>
        <v/>
      </c>
      <c r="F152" s="9" t="str">
        <f t="shared" si="4"/>
        <v/>
      </c>
      <c r="G152" s="8"/>
      <c r="H152" s="9" t="str">
        <f t="shared" si="5"/>
        <v/>
      </c>
    </row>
    <row r="153" spans="1:8" x14ac:dyDescent="0.25">
      <c r="A153" s="7"/>
      <c r="B153" s="8"/>
      <c r="C153" s="9" t="str">
        <f>IF($A153="","",SUMIFS(tblVentas[Total Venta],tblVentas[Fecha],$A153,tblVentas[Forma de Pago],"Efectivo"))</f>
        <v/>
      </c>
      <c r="D153" s="9" t="str">
        <f>IF($A153="","",SUMIFS(tblVentas[Total Venta],tblVentas[Fecha],$A153,tblVentas[Forma de Pago],"Transferencia/Yape/Plin"))</f>
        <v/>
      </c>
      <c r="E153" s="9" t="str">
        <f>IF($A153="","",SUMIFS(tblCompras[Total],tblCompras[Fecha],$A153,tblCompras[Forma de Pago],"Efectivo")+SUMIFS(tblGastos[Monto],tblGastos[Fecha],$A153,tblGastos[Forma de Pago],"Efectivo"))</f>
        <v/>
      </c>
      <c r="F153" s="9" t="str">
        <f t="shared" si="4"/>
        <v/>
      </c>
      <c r="G153" s="8"/>
      <c r="H153" s="9" t="str">
        <f t="shared" si="5"/>
        <v/>
      </c>
    </row>
    <row r="154" spans="1:8" x14ac:dyDescent="0.25">
      <c r="A154" s="7"/>
      <c r="B154" s="8"/>
      <c r="C154" s="9" t="str">
        <f>IF($A154="","",SUMIFS(tblVentas[Total Venta],tblVentas[Fecha],$A154,tblVentas[Forma de Pago],"Efectivo"))</f>
        <v/>
      </c>
      <c r="D154" s="9" t="str">
        <f>IF($A154="","",SUMIFS(tblVentas[Total Venta],tblVentas[Fecha],$A154,tblVentas[Forma de Pago],"Transferencia/Yape/Plin"))</f>
        <v/>
      </c>
      <c r="E154" s="9" t="str">
        <f>IF($A154="","",SUMIFS(tblCompras[Total],tblCompras[Fecha],$A154,tblCompras[Forma de Pago],"Efectivo")+SUMIFS(tblGastos[Monto],tblGastos[Fecha],$A154,tblGastos[Forma de Pago],"Efectivo"))</f>
        <v/>
      </c>
      <c r="F154" s="9" t="str">
        <f t="shared" si="4"/>
        <v/>
      </c>
      <c r="G154" s="8"/>
      <c r="H154" s="9" t="str">
        <f t="shared" si="5"/>
        <v/>
      </c>
    </row>
    <row r="155" spans="1:8" x14ac:dyDescent="0.25">
      <c r="A155" s="7"/>
      <c r="B155" s="8"/>
      <c r="C155" s="9" t="str">
        <f>IF($A155="","",SUMIFS(tblVentas[Total Venta],tblVentas[Fecha],$A155,tblVentas[Forma de Pago],"Efectivo"))</f>
        <v/>
      </c>
      <c r="D155" s="9" t="str">
        <f>IF($A155="","",SUMIFS(tblVentas[Total Venta],tblVentas[Fecha],$A155,tblVentas[Forma de Pago],"Transferencia/Yape/Plin"))</f>
        <v/>
      </c>
      <c r="E155" s="9" t="str">
        <f>IF($A155="","",SUMIFS(tblCompras[Total],tblCompras[Fecha],$A155,tblCompras[Forma de Pago],"Efectivo")+SUMIFS(tblGastos[Monto],tblGastos[Fecha],$A155,tblGastos[Forma de Pago],"Efectivo"))</f>
        <v/>
      </c>
      <c r="F155" s="9" t="str">
        <f t="shared" si="4"/>
        <v/>
      </c>
      <c r="G155" s="8"/>
      <c r="H155" s="9" t="str">
        <f t="shared" si="5"/>
        <v/>
      </c>
    </row>
    <row r="156" spans="1:8" x14ac:dyDescent="0.25">
      <c r="A156" s="7"/>
      <c r="B156" s="8"/>
      <c r="C156" s="9" t="str">
        <f>IF($A156="","",SUMIFS(tblVentas[Total Venta],tblVentas[Fecha],$A156,tblVentas[Forma de Pago],"Efectivo"))</f>
        <v/>
      </c>
      <c r="D156" s="9" t="str">
        <f>IF($A156="","",SUMIFS(tblVentas[Total Venta],tblVentas[Fecha],$A156,tblVentas[Forma de Pago],"Transferencia/Yape/Plin"))</f>
        <v/>
      </c>
      <c r="E156" s="9" t="str">
        <f>IF($A156="","",SUMIFS(tblCompras[Total],tblCompras[Fecha],$A156,tblCompras[Forma de Pago],"Efectivo")+SUMIFS(tblGastos[Monto],tblGastos[Fecha],$A156,tblGastos[Forma de Pago],"Efectivo"))</f>
        <v/>
      </c>
      <c r="F156" s="9" t="str">
        <f t="shared" si="4"/>
        <v/>
      </c>
      <c r="G156" s="8"/>
      <c r="H156" s="9" t="str">
        <f t="shared" si="5"/>
        <v/>
      </c>
    </row>
    <row r="157" spans="1:8" x14ac:dyDescent="0.25">
      <c r="A157" s="7"/>
      <c r="B157" s="8"/>
      <c r="C157" s="9" t="str">
        <f>IF($A157="","",SUMIFS(tblVentas[Total Venta],tblVentas[Fecha],$A157,tblVentas[Forma de Pago],"Efectivo"))</f>
        <v/>
      </c>
      <c r="D157" s="9" t="str">
        <f>IF($A157="","",SUMIFS(tblVentas[Total Venta],tblVentas[Fecha],$A157,tblVentas[Forma de Pago],"Transferencia/Yape/Plin"))</f>
        <v/>
      </c>
      <c r="E157" s="9" t="str">
        <f>IF($A157="","",SUMIFS(tblCompras[Total],tblCompras[Fecha],$A157,tblCompras[Forma de Pago],"Efectivo")+SUMIFS(tblGastos[Monto],tblGastos[Fecha],$A157,tblGastos[Forma de Pago],"Efectivo"))</f>
        <v/>
      </c>
      <c r="F157" s="9" t="str">
        <f t="shared" si="4"/>
        <v/>
      </c>
      <c r="G157" s="8"/>
      <c r="H157" s="9" t="str">
        <f t="shared" si="5"/>
        <v/>
      </c>
    </row>
    <row r="158" spans="1:8" x14ac:dyDescent="0.25">
      <c r="A158" s="7"/>
      <c r="B158" s="8"/>
      <c r="C158" s="9" t="str">
        <f>IF($A158="","",SUMIFS(tblVentas[Total Venta],tblVentas[Fecha],$A158,tblVentas[Forma de Pago],"Efectivo"))</f>
        <v/>
      </c>
      <c r="D158" s="9" t="str">
        <f>IF($A158="","",SUMIFS(tblVentas[Total Venta],tblVentas[Fecha],$A158,tblVentas[Forma de Pago],"Transferencia/Yape/Plin"))</f>
        <v/>
      </c>
      <c r="E158" s="9" t="str">
        <f>IF($A158="","",SUMIFS(tblCompras[Total],tblCompras[Fecha],$A158,tblCompras[Forma de Pago],"Efectivo")+SUMIFS(tblGastos[Monto],tblGastos[Fecha],$A158,tblGastos[Forma de Pago],"Efectivo"))</f>
        <v/>
      </c>
      <c r="F158" s="9" t="str">
        <f t="shared" si="4"/>
        <v/>
      </c>
      <c r="G158" s="8"/>
      <c r="H158" s="9" t="str">
        <f t="shared" si="5"/>
        <v/>
      </c>
    </row>
    <row r="159" spans="1:8" x14ac:dyDescent="0.25">
      <c r="A159" s="7"/>
      <c r="B159" s="8"/>
      <c r="C159" s="9" t="str">
        <f>IF($A159="","",SUMIFS(tblVentas[Total Venta],tblVentas[Fecha],$A159,tblVentas[Forma de Pago],"Efectivo"))</f>
        <v/>
      </c>
      <c r="D159" s="9" t="str">
        <f>IF($A159="","",SUMIFS(tblVentas[Total Venta],tblVentas[Fecha],$A159,tblVentas[Forma de Pago],"Transferencia/Yape/Plin"))</f>
        <v/>
      </c>
      <c r="E159" s="9" t="str">
        <f>IF($A159="","",SUMIFS(tblCompras[Total],tblCompras[Fecha],$A159,tblCompras[Forma de Pago],"Efectivo")+SUMIFS(tblGastos[Monto],tblGastos[Fecha],$A159,tblGastos[Forma de Pago],"Efectivo"))</f>
        <v/>
      </c>
      <c r="F159" s="9" t="str">
        <f t="shared" si="4"/>
        <v/>
      </c>
      <c r="G159" s="8"/>
      <c r="H159" s="9" t="str">
        <f t="shared" si="5"/>
        <v/>
      </c>
    </row>
    <row r="160" spans="1:8" x14ac:dyDescent="0.25">
      <c r="A160" s="7"/>
      <c r="B160" s="8"/>
      <c r="C160" s="9" t="str">
        <f>IF($A160="","",SUMIFS(tblVentas[Total Venta],tblVentas[Fecha],$A160,tblVentas[Forma de Pago],"Efectivo"))</f>
        <v/>
      </c>
      <c r="D160" s="9" t="str">
        <f>IF($A160="","",SUMIFS(tblVentas[Total Venta],tblVentas[Fecha],$A160,tblVentas[Forma de Pago],"Transferencia/Yape/Plin"))</f>
        <v/>
      </c>
      <c r="E160" s="9" t="str">
        <f>IF($A160="","",SUMIFS(tblCompras[Total],tblCompras[Fecha],$A160,tblCompras[Forma de Pago],"Efectivo")+SUMIFS(tblGastos[Monto],tblGastos[Fecha],$A160,tblGastos[Forma de Pago],"Efectivo"))</f>
        <v/>
      </c>
      <c r="F160" s="9" t="str">
        <f t="shared" si="4"/>
        <v/>
      </c>
      <c r="G160" s="8"/>
      <c r="H160" s="9" t="str">
        <f t="shared" si="5"/>
        <v/>
      </c>
    </row>
    <row r="161" spans="1:8" x14ac:dyDescent="0.25">
      <c r="A161" s="7"/>
      <c r="B161" s="8"/>
      <c r="C161" s="9" t="str">
        <f>IF($A161="","",SUMIFS(tblVentas[Total Venta],tblVentas[Fecha],$A161,tblVentas[Forma de Pago],"Efectivo"))</f>
        <v/>
      </c>
      <c r="D161" s="9" t="str">
        <f>IF($A161="","",SUMIFS(tblVentas[Total Venta],tblVentas[Fecha],$A161,tblVentas[Forma de Pago],"Transferencia/Yape/Plin"))</f>
        <v/>
      </c>
      <c r="E161" s="9" t="str">
        <f>IF($A161="","",SUMIFS(tblCompras[Total],tblCompras[Fecha],$A161,tblCompras[Forma de Pago],"Efectivo")+SUMIFS(tblGastos[Monto],tblGastos[Fecha],$A161,tblGastos[Forma de Pago],"Efectivo"))</f>
        <v/>
      </c>
      <c r="F161" s="9" t="str">
        <f t="shared" si="4"/>
        <v/>
      </c>
      <c r="G161" s="8"/>
      <c r="H161" s="9" t="str">
        <f t="shared" si="5"/>
        <v/>
      </c>
    </row>
    <row r="162" spans="1:8" x14ac:dyDescent="0.25">
      <c r="A162" s="7"/>
      <c r="B162" s="8"/>
      <c r="C162" s="9" t="str">
        <f>IF($A162="","",SUMIFS(tblVentas[Total Venta],tblVentas[Fecha],$A162,tblVentas[Forma de Pago],"Efectivo"))</f>
        <v/>
      </c>
      <c r="D162" s="9" t="str">
        <f>IF($A162="","",SUMIFS(tblVentas[Total Venta],tblVentas[Fecha],$A162,tblVentas[Forma de Pago],"Transferencia/Yape/Plin"))</f>
        <v/>
      </c>
      <c r="E162" s="9" t="str">
        <f>IF($A162="","",SUMIFS(tblCompras[Total],tblCompras[Fecha],$A162,tblCompras[Forma de Pago],"Efectivo")+SUMIFS(tblGastos[Monto],tblGastos[Fecha],$A162,tblGastos[Forma de Pago],"Efectivo"))</f>
        <v/>
      </c>
      <c r="F162" s="9" t="str">
        <f t="shared" si="4"/>
        <v/>
      </c>
      <c r="G162" s="8"/>
      <c r="H162" s="9" t="str">
        <f t="shared" si="5"/>
        <v/>
      </c>
    </row>
    <row r="163" spans="1:8" x14ac:dyDescent="0.25">
      <c r="A163" s="7"/>
      <c r="B163" s="8"/>
      <c r="C163" s="9" t="str">
        <f>IF($A163="","",SUMIFS(tblVentas[Total Venta],tblVentas[Fecha],$A163,tblVentas[Forma de Pago],"Efectivo"))</f>
        <v/>
      </c>
      <c r="D163" s="9" t="str">
        <f>IF($A163="","",SUMIFS(tblVentas[Total Venta],tblVentas[Fecha],$A163,tblVentas[Forma de Pago],"Transferencia/Yape/Plin"))</f>
        <v/>
      </c>
      <c r="E163" s="9" t="str">
        <f>IF($A163="","",SUMIFS(tblCompras[Total],tblCompras[Fecha],$A163,tblCompras[Forma de Pago],"Efectivo")+SUMIFS(tblGastos[Monto],tblGastos[Fecha],$A163,tblGastos[Forma de Pago],"Efectivo"))</f>
        <v/>
      </c>
      <c r="F163" s="9" t="str">
        <f t="shared" si="4"/>
        <v/>
      </c>
      <c r="G163" s="8"/>
      <c r="H163" s="9" t="str">
        <f t="shared" si="5"/>
        <v/>
      </c>
    </row>
    <row r="164" spans="1:8" x14ac:dyDescent="0.25">
      <c r="A164" s="7"/>
      <c r="B164" s="8"/>
      <c r="C164" s="9" t="str">
        <f>IF($A164="","",SUMIFS(tblVentas[Total Venta],tblVentas[Fecha],$A164,tblVentas[Forma de Pago],"Efectivo"))</f>
        <v/>
      </c>
      <c r="D164" s="9" t="str">
        <f>IF($A164="","",SUMIFS(tblVentas[Total Venta],tblVentas[Fecha],$A164,tblVentas[Forma de Pago],"Transferencia/Yape/Plin"))</f>
        <v/>
      </c>
      <c r="E164" s="9" t="str">
        <f>IF($A164="","",SUMIFS(tblCompras[Total],tblCompras[Fecha],$A164,tblCompras[Forma de Pago],"Efectivo")+SUMIFS(tblGastos[Monto],tblGastos[Fecha],$A164,tblGastos[Forma de Pago],"Efectivo"))</f>
        <v/>
      </c>
      <c r="F164" s="9" t="str">
        <f t="shared" si="4"/>
        <v/>
      </c>
      <c r="G164" s="8"/>
      <c r="H164" s="9" t="str">
        <f t="shared" si="5"/>
        <v/>
      </c>
    </row>
    <row r="165" spans="1:8" x14ac:dyDescent="0.25">
      <c r="A165" s="7"/>
      <c r="B165" s="8"/>
      <c r="C165" s="9" t="str">
        <f>IF($A165="","",SUMIFS(tblVentas[Total Venta],tblVentas[Fecha],$A165,tblVentas[Forma de Pago],"Efectivo"))</f>
        <v/>
      </c>
      <c r="D165" s="9" t="str">
        <f>IF($A165="","",SUMIFS(tblVentas[Total Venta],tblVentas[Fecha],$A165,tblVentas[Forma de Pago],"Transferencia/Yape/Plin"))</f>
        <v/>
      </c>
      <c r="E165" s="9" t="str">
        <f>IF($A165="","",SUMIFS(tblCompras[Total],tblCompras[Fecha],$A165,tblCompras[Forma de Pago],"Efectivo")+SUMIFS(tblGastos[Monto],tblGastos[Fecha],$A165,tblGastos[Forma de Pago],"Efectivo"))</f>
        <v/>
      </c>
      <c r="F165" s="9" t="str">
        <f t="shared" si="4"/>
        <v/>
      </c>
      <c r="G165" s="8"/>
      <c r="H165" s="9" t="str">
        <f t="shared" si="5"/>
        <v/>
      </c>
    </row>
    <row r="166" spans="1:8" x14ac:dyDescent="0.25">
      <c r="A166" s="7"/>
      <c r="B166" s="8"/>
      <c r="C166" s="9" t="str">
        <f>IF($A166="","",SUMIFS(tblVentas[Total Venta],tblVentas[Fecha],$A166,tblVentas[Forma de Pago],"Efectivo"))</f>
        <v/>
      </c>
      <c r="D166" s="9" t="str">
        <f>IF($A166="","",SUMIFS(tblVentas[Total Venta],tblVentas[Fecha],$A166,tblVentas[Forma de Pago],"Transferencia/Yape/Plin"))</f>
        <v/>
      </c>
      <c r="E166" s="9" t="str">
        <f>IF($A166="","",SUMIFS(tblCompras[Total],tblCompras[Fecha],$A166,tblCompras[Forma de Pago],"Efectivo")+SUMIFS(tblGastos[Monto],tblGastos[Fecha],$A166,tblGastos[Forma de Pago],"Efectivo"))</f>
        <v/>
      </c>
      <c r="F166" s="9" t="str">
        <f t="shared" si="4"/>
        <v/>
      </c>
      <c r="G166" s="8"/>
      <c r="H166" s="9" t="str">
        <f t="shared" si="5"/>
        <v/>
      </c>
    </row>
    <row r="167" spans="1:8" x14ac:dyDescent="0.25">
      <c r="A167" s="7"/>
      <c r="B167" s="8"/>
      <c r="C167" s="9" t="str">
        <f>IF($A167="","",SUMIFS(tblVentas[Total Venta],tblVentas[Fecha],$A167,tblVentas[Forma de Pago],"Efectivo"))</f>
        <v/>
      </c>
      <c r="D167" s="9" t="str">
        <f>IF($A167="","",SUMIFS(tblVentas[Total Venta],tblVentas[Fecha],$A167,tblVentas[Forma de Pago],"Transferencia/Yape/Plin"))</f>
        <v/>
      </c>
      <c r="E167" s="9" t="str">
        <f>IF($A167="","",SUMIFS(tblCompras[Total],tblCompras[Fecha],$A167,tblCompras[Forma de Pago],"Efectivo")+SUMIFS(tblGastos[Monto],tblGastos[Fecha],$A167,tblGastos[Forma de Pago],"Efectivo"))</f>
        <v/>
      </c>
      <c r="F167" s="9" t="str">
        <f t="shared" si="4"/>
        <v/>
      </c>
      <c r="G167" s="8"/>
      <c r="H167" s="9" t="str">
        <f t="shared" si="5"/>
        <v/>
      </c>
    </row>
    <row r="168" spans="1:8" x14ac:dyDescent="0.25">
      <c r="A168" s="7"/>
      <c r="B168" s="8"/>
      <c r="C168" s="9" t="str">
        <f>IF($A168="","",SUMIFS(tblVentas[Total Venta],tblVentas[Fecha],$A168,tblVentas[Forma de Pago],"Efectivo"))</f>
        <v/>
      </c>
      <c r="D168" s="9" t="str">
        <f>IF($A168="","",SUMIFS(tblVentas[Total Venta],tblVentas[Fecha],$A168,tblVentas[Forma de Pago],"Transferencia/Yape/Plin"))</f>
        <v/>
      </c>
      <c r="E168" s="9" t="str">
        <f>IF($A168="","",SUMIFS(tblCompras[Total],tblCompras[Fecha],$A168,tblCompras[Forma de Pago],"Efectivo")+SUMIFS(tblGastos[Monto],tblGastos[Fecha],$A168,tblGastos[Forma de Pago],"Efectivo"))</f>
        <v/>
      </c>
      <c r="F168" s="9" t="str">
        <f t="shared" si="4"/>
        <v/>
      </c>
      <c r="G168" s="8"/>
      <c r="H168" s="9" t="str">
        <f t="shared" si="5"/>
        <v/>
      </c>
    </row>
    <row r="169" spans="1:8" x14ac:dyDescent="0.25">
      <c r="A169" s="7"/>
      <c r="B169" s="8"/>
      <c r="C169" s="9" t="str">
        <f>IF($A169="","",SUMIFS(tblVentas[Total Venta],tblVentas[Fecha],$A169,tblVentas[Forma de Pago],"Efectivo"))</f>
        <v/>
      </c>
      <c r="D169" s="9" t="str">
        <f>IF($A169="","",SUMIFS(tblVentas[Total Venta],tblVentas[Fecha],$A169,tblVentas[Forma de Pago],"Transferencia/Yape/Plin"))</f>
        <v/>
      </c>
      <c r="E169" s="9" t="str">
        <f>IF($A169="","",SUMIFS(tblCompras[Total],tblCompras[Fecha],$A169,tblCompras[Forma de Pago],"Efectivo")+SUMIFS(tblGastos[Monto],tblGastos[Fecha],$A169,tblGastos[Forma de Pago],"Efectivo"))</f>
        <v/>
      </c>
      <c r="F169" s="9" t="str">
        <f t="shared" si="4"/>
        <v/>
      </c>
      <c r="G169" s="8"/>
      <c r="H169" s="9" t="str">
        <f t="shared" si="5"/>
        <v/>
      </c>
    </row>
    <row r="170" spans="1:8" x14ac:dyDescent="0.25">
      <c r="A170" s="7"/>
      <c r="B170" s="8"/>
      <c r="C170" s="9" t="str">
        <f>IF($A170="","",SUMIFS(tblVentas[Total Venta],tblVentas[Fecha],$A170,tblVentas[Forma de Pago],"Efectivo"))</f>
        <v/>
      </c>
      <c r="D170" s="9" t="str">
        <f>IF($A170="","",SUMIFS(tblVentas[Total Venta],tblVentas[Fecha],$A170,tblVentas[Forma de Pago],"Transferencia/Yape/Plin"))</f>
        <v/>
      </c>
      <c r="E170" s="9" t="str">
        <f>IF($A170="","",SUMIFS(tblCompras[Total],tblCompras[Fecha],$A170,tblCompras[Forma de Pago],"Efectivo")+SUMIFS(tblGastos[Monto],tblGastos[Fecha],$A170,tblGastos[Forma de Pago],"Efectivo"))</f>
        <v/>
      </c>
      <c r="F170" s="9" t="str">
        <f t="shared" si="4"/>
        <v/>
      </c>
      <c r="G170" s="8"/>
      <c r="H170" s="9" t="str">
        <f t="shared" si="5"/>
        <v/>
      </c>
    </row>
    <row r="171" spans="1:8" x14ac:dyDescent="0.25">
      <c r="A171" s="7"/>
      <c r="B171" s="8"/>
      <c r="C171" s="9" t="str">
        <f>IF($A171="","",SUMIFS(tblVentas[Total Venta],tblVentas[Fecha],$A171,tblVentas[Forma de Pago],"Efectivo"))</f>
        <v/>
      </c>
      <c r="D171" s="9" t="str">
        <f>IF($A171="","",SUMIFS(tblVentas[Total Venta],tblVentas[Fecha],$A171,tblVentas[Forma de Pago],"Transferencia/Yape/Plin"))</f>
        <v/>
      </c>
      <c r="E171" s="9" t="str">
        <f>IF($A171="","",SUMIFS(tblCompras[Total],tblCompras[Fecha],$A171,tblCompras[Forma de Pago],"Efectivo")+SUMIFS(tblGastos[Monto],tblGastos[Fecha],$A171,tblGastos[Forma de Pago],"Efectivo"))</f>
        <v/>
      </c>
      <c r="F171" s="9" t="str">
        <f t="shared" si="4"/>
        <v/>
      </c>
      <c r="G171" s="8"/>
      <c r="H171" s="9" t="str">
        <f t="shared" si="5"/>
        <v/>
      </c>
    </row>
    <row r="172" spans="1:8" x14ac:dyDescent="0.25">
      <c r="A172" s="7"/>
      <c r="B172" s="8"/>
      <c r="C172" s="9" t="str">
        <f>IF($A172="","",SUMIFS(tblVentas[Total Venta],tblVentas[Fecha],$A172,tblVentas[Forma de Pago],"Efectivo"))</f>
        <v/>
      </c>
      <c r="D172" s="9" t="str">
        <f>IF($A172="","",SUMIFS(tblVentas[Total Venta],tblVentas[Fecha],$A172,tblVentas[Forma de Pago],"Transferencia/Yape/Plin"))</f>
        <v/>
      </c>
      <c r="E172" s="9" t="str">
        <f>IF($A172="","",SUMIFS(tblCompras[Total],tblCompras[Fecha],$A172,tblCompras[Forma de Pago],"Efectivo")+SUMIFS(tblGastos[Monto],tblGastos[Fecha],$A172,tblGastos[Forma de Pago],"Efectivo"))</f>
        <v/>
      </c>
      <c r="F172" s="9" t="str">
        <f t="shared" si="4"/>
        <v/>
      </c>
      <c r="G172" s="8"/>
      <c r="H172" s="9" t="str">
        <f t="shared" si="5"/>
        <v/>
      </c>
    </row>
    <row r="173" spans="1:8" x14ac:dyDescent="0.25">
      <c r="A173" s="7"/>
      <c r="B173" s="8"/>
      <c r="C173" s="9" t="str">
        <f>IF($A173="","",SUMIFS(tblVentas[Total Venta],tblVentas[Fecha],$A173,tblVentas[Forma de Pago],"Efectivo"))</f>
        <v/>
      </c>
      <c r="D173" s="9" t="str">
        <f>IF($A173="","",SUMIFS(tblVentas[Total Venta],tblVentas[Fecha],$A173,tblVentas[Forma de Pago],"Transferencia/Yape/Plin"))</f>
        <v/>
      </c>
      <c r="E173" s="9" t="str">
        <f>IF($A173="","",SUMIFS(tblCompras[Total],tblCompras[Fecha],$A173,tblCompras[Forma de Pago],"Efectivo")+SUMIFS(tblGastos[Monto],tblGastos[Fecha],$A173,tblGastos[Forma de Pago],"Efectivo"))</f>
        <v/>
      </c>
      <c r="F173" s="9" t="str">
        <f t="shared" si="4"/>
        <v/>
      </c>
      <c r="G173" s="8"/>
      <c r="H173" s="9" t="str">
        <f t="shared" si="5"/>
        <v/>
      </c>
    </row>
    <row r="174" spans="1:8" x14ac:dyDescent="0.25">
      <c r="A174" s="7"/>
      <c r="B174" s="8"/>
      <c r="C174" s="9" t="str">
        <f>IF($A174="","",SUMIFS(tblVentas[Total Venta],tblVentas[Fecha],$A174,tblVentas[Forma de Pago],"Efectivo"))</f>
        <v/>
      </c>
      <c r="D174" s="9" t="str">
        <f>IF($A174="","",SUMIFS(tblVentas[Total Venta],tblVentas[Fecha],$A174,tblVentas[Forma de Pago],"Transferencia/Yape/Plin"))</f>
        <v/>
      </c>
      <c r="E174" s="9" t="str">
        <f>IF($A174="","",SUMIFS(tblCompras[Total],tblCompras[Fecha],$A174,tblCompras[Forma de Pago],"Efectivo")+SUMIFS(tblGastos[Monto],tblGastos[Fecha],$A174,tblGastos[Forma de Pago],"Efectivo"))</f>
        <v/>
      </c>
      <c r="F174" s="9" t="str">
        <f t="shared" si="4"/>
        <v/>
      </c>
      <c r="G174" s="8"/>
      <c r="H174" s="9" t="str">
        <f t="shared" si="5"/>
        <v/>
      </c>
    </row>
    <row r="175" spans="1:8" x14ac:dyDescent="0.25">
      <c r="A175" s="7"/>
      <c r="B175" s="8"/>
      <c r="C175" s="9" t="str">
        <f>IF($A175="","",SUMIFS(tblVentas[Total Venta],tblVentas[Fecha],$A175,tblVentas[Forma de Pago],"Efectivo"))</f>
        <v/>
      </c>
      <c r="D175" s="9" t="str">
        <f>IF($A175="","",SUMIFS(tblVentas[Total Venta],tblVentas[Fecha],$A175,tblVentas[Forma de Pago],"Transferencia/Yape/Plin"))</f>
        <v/>
      </c>
      <c r="E175" s="9" t="str">
        <f>IF($A175="","",SUMIFS(tblCompras[Total],tblCompras[Fecha],$A175,tblCompras[Forma de Pago],"Efectivo")+SUMIFS(tblGastos[Monto],tblGastos[Fecha],$A175,tblGastos[Forma de Pago],"Efectivo"))</f>
        <v/>
      </c>
      <c r="F175" s="9" t="str">
        <f t="shared" si="4"/>
        <v/>
      </c>
      <c r="G175" s="8"/>
      <c r="H175" s="9" t="str">
        <f t="shared" si="5"/>
        <v/>
      </c>
    </row>
    <row r="176" spans="1:8" x14ac:dyDescent="0.25">
      <c r="A176" s="7"/>
      <c r="B176" s="8"/>
      <c r="C176" s="9" t="str">
        <f>IF($A176="","",SUMIFS(tblVentas[Total Venta],tblVentas[Fecha],$A176,tblVentas[Forma de Pago],"Efectivo"))</f>
        <v/>
      </c>
      <c r="D176" s="9" t="str">
        <f>IF($A176="","",SUMIFS(tblVentas[Total Venta],tblVentas[Fecha],$A176,tblVentas[Forma de Pago],"Transferencia/Yape/Plin"))</f>
        <v/>
      </c>
      <c r="E176" s="9" t="str">
        <f>IF($A176="","",SUMIFS(tblCompras[Total],tblCompras[Fecha],$A176,tblCompras[Forma de Pago],"Efectivo")+SUMIFS(tblGastos[Monto],tblGastos[Fecha],$A176,tblGastos[Forma de Pago],"Efectivo"))</f>
        <v/>
      </c>
      <c r="F176" s="9" t="str">
        <f t="shared" si="4"/>
        <v/>
      </c>
      <c r="G176" s="8"/>
      <c r="H176" s="9" t="str">
        <f t="shared" si="5"/>
        <v/>
      </c>
    </row>
    <row r="177" spans="1:8" x14ac:dyDescent="0.25">
      <c r="A177" s="7"/>
      <c r="B177" s="8"/>
      <c r="C177" s="9" t="str">
        <f>IF($A177="","",SUMIFS(tblVentas[Total Venta],tblVentas[Fecha],$A177,tblVentas[Forma de Pago],"Efectivo"))</f>
        <v/>
      </c>
      <c r="D177" s="9" t="str">
        <f>IF($A177="","",SUMIFS(tblVentas[Total Venta],tblVentas[Fecha],$A177,tblVentas[Forma de Pago],"Transferencia/Yape/Plin"))</f>
        <v/>
      </c>
      <c r="E177" s="9" t="str">
        <f>IF($A177="","",SUMIFS(tblCompras[Total],tblCompras[Fecha],$A177,tblCompras[Forma de Pago],"Efectivo")+SUMIFS(tblGastos[Monto],tblGastos[Fecha],$A177,tblGastos[Forma de Pago],"Efectivo"))</f>
        <v/>
      </c>
      <c r="F177" s="9" t="str">
        <f t="shared" si="4"/>
        <v/>
      </c>
      <c r="G177" s="8"/>
      <c r="H177" s="9" t="str">
        <f t="shared" si="5"/>
        <v/>
      </c>
    </row>
    <row r="178" spans="1:8" x14ac:dyDescent="0.25">
      <c r="A178" s="7"/>
      <c r="B178" s="8"/>
      <c r="C178" s="9" t="str">
        <f>IF($A178="","",SUMIFS(tblVentas[Total Venta],tblVentas[Fecha],$A178,tblVentas[Forma de Pago],"Efectivo"))</f>
        <v/>
      </c>
      <c r="D178" s="9" t="str">
        <f>IF($A178="","",SUMIFS(tblVentas[Total Venta],tblVentas[Fecha],$A178,tblVentas[Forma de Pago],"Transferencia/Yape/Plin"))</f>
        <v/>
      </c>
      <c r="E178" s="9" t="str">
        <f>IF($A178="","",SUMIFS(tblCompras[Total],tblCompras[Fecha],$A178,tblCompras[Forma de Pago],"Efectivo")+SUMIFS(tblGastos[Monto],tblGastos[Fecha],$A178,tblGastos[Forma de Pago],"Efectivo"))</f>
        <v/>
      </c>
      <c r="F178" s="9" t="str">
        <f t="shared" si="4"/>
        <v/>
      </c>
      <c r="G178" s="8"/>
      <c r="H178" s="9" t="str">
        <f t="shared" si="5"/>
        <v/>
      </c>
    </row>
    <row r="179" spans="1:8" x14ac:dyDescent="0.25">
      <c r="A179" s="7"/>
      <c r="B179" s="8"/>
      <c r="C179" s="9" t="str">
        <f>IF($A179="","",SUMIFS(tblVentas[Total Venta],tblVentas[Fecha],$A179,tblVentas[Forma de Pago],"Efectivo"))</f>
        <v/>
      </c>
      <c r="D179" s="9" t="str">
        <f>IF($A179="","",SUMIFS(tblVentas[Total Venta],tblVentas[Fecha],$A179,tblVentas[Forma de Pago],"Transferencia/Yape/Plin"))</f>
        <v/>
      </c>
      <c r="E179" s="9" t="str">
        <f>IF($A179="","",SUMIFS(tblCompras[Total],tblCompras[Fecha],$A179,tblCompras[Forma de Pago],"Efectivo")+SUMIFS(tblGastos[Monto],tblGastos[Fecha],$A179,tblGastos[Forma de Pago],"Efectivo"))</f>
        <v/>
      </c>
      <c r="F179" s="9" t="str">
        <f t="shared" si="4"/>
        <v/>
      </c>
      <c r="G179" s="8"/>
      <c r="H179" s="9" t="str">
        <f t="shared" si="5"/>
        <v/>
      </c>
    </row>
    <row r="180" spans="1:8" x14ac:dyDescent="0.25">
      <c r="A180" s="7"/>
      <c r="B180" s="8"/>
      <c r="C180" s="9" t="str">
        <f>IF($A180="","",SUMIFS(tblVentas[Total Venta],tblVentas[Fecha],$A180,tblVentas[Forma de Pago],"Efectivo"))</f>
        <v/>
      </c>
      <c r="D180" s="9" t="str">
        <f>IF($A180="","",SUMIFS(tblVentas[Total Venta],tblVentas[Fecha],$A180,tblVentas[Forma de Pago],"Transferencia/Yape/Plin"))</f>
        <v/>
      </c>
      <c r="E180" s="9" t="str">
        <f>IF($A180="","",SUMIFS(tblCompras[Total],tblCompras[Fecha],$A180,tblCompras[Forma de Pago],"Efectivo")+SUMIFS(tblGastos[Monto],tblGastos[Fecha],$A180,tblGastos[Forma de Pago],"Efectivo"))</f>
        <v/>
      </c>
      <c r="F180" s="9" t="str">
        <f t="shared" si="4"/>
        <v/>
      </c>
      <c r="G180" s="8"/>
      <c r="H180" s="9" t="str">
        <f t="shared" si="5"/>
        <v/>
      </c>
    </row>
    <row r="181" spans="1:8" x14ac:dyDescent="0.25">
      <c r="A181" s="7"/>
      <c r="B181" s="8"/>
      <c r="C181" s="9" t="str">
        <f>IF($A181="","",SUMIFS(tblVentas[Total Venta],tblVentas[Fecha],$A181,tblVentas[Forma de Pago],"Efectivo"))</f>
        <v/>
      </c>
      <c r="D181" s="9" t="str">
        <f>IF($A181="","",SUMIFS(tblVentas[Total Venta],tblVentas[Fecha],$A181,tblVentas[Forma de Pago],"Transferencia/Yape/Plin"))</f>
        <v/>
      </c>
      <c r="E181" s="9" t="str">
        <f>IF($A181="","",SUMIFS(tblCompras[Total],tblCompras[Fecha],$A181,tblCompras[Forma de Pago],"Efectivo")+SUMIFS(tblGastos[Monto],tblGastos[Fecha],$A181,tblGastos[Forma de Pago],"Efectivo"))</f>
        <v/>
      </c>
      <c r="F181" s="9" t="str">
        <f t="shared" si="4"/>
        <v/>
      </c>
      <c r="G181" s="8"/>
      <c r="H181" s="9" t="str">
        <f t="shared" si="5"/>
        <v/>
      </c>
    </row>
    <row r="182" spans="1:8" x14ac:dyDescent="0.25">
      <c r="A182" s="7"/>
      <c r="B182" s="8"/>
      <c r="C182" s="9" t="str">
        <f>IF($A182="","",SUMIFS(tblVentas[Total Venta],tblVentas[Fecha],$A182,tblVentas[Forma de Pago],"Efectivo"))</f>
        <v/>
      </c>
      <c r="D182" s="9" t="str">
        <f>IF($A182="","",SUMIFS(tblVentas[Total Venta],tblVentas[Fecha],$A182,tblVentas[Forma de Pago],"Transferencia/Yape/Plin"))</f>
        <v/>
      </c>
      <c r="E182" s="9" t="str">
        <f>IF($A182="","",SUMIFS(tblCompras[Total],tblCompras[Fecha],$A182,tblCompras[Forma de Pago],"Efectivo")+SUMIFS(tblGastos[Monto],tblGastos[Fecha],$A182,tblGastos[Forma de Pago],"Efectivo"))</f>
        <v/>
      </c>
      <c r="F182" s="9" t="str">
        <f t="shared" si="4"/>
        <v/>
      </c>
      <c r="G182" s="8"/>
      <c r="H182" s="9" t="str">
        <f t="shared" si="5"/>
        <v/>
      </c>
    </row>
    <row r="183" spans="1:8" x14ac:dyDescent="0.25">
      <c r="A183" s="7"/>
      <c r="B183" s="8"/>
      <c r="C183" s="9" t="str">
        <f>IF($A183="","",SUMIFS(tblVentas[Total Venta],tblVentas[Fecha],$A183,tblVentas[Forma de Pago],"Efectivo"))</f>
        <v/>
      </c>
      <c r="D183" s="9" t="str">
        <f>IF($A183="","",SUMIFS(tblVentas[Total Venta],tblVentas[Fecha],$A183,tblVentas[Forma de Pago],"Transferencia/Yape/Plin"))</f>
        <v/>
      </c>
      <c r="E183" s="9" t="str">
        <f>IF($A183="","",SUMIFS(tblCompras[Total],tblCompras[Fecha],$A183,tblCompras[Forma de Pago],"Efectivo")+SUMIFS(tblGastos[Monto],tblGastos[Fecha],$A183,tblGastos[Forma de Pago],"Efectivo"))</f>
        <v/>
      </c>
      <c r="F183" s="9" t="str">
        <f t="shared" si="4"/>
        <v/>
      </c>
      <c r="G183" s="8"/>
      <c r="H183" s="9" t="str">
        <f t="shared" si="5"/>
        <v/>
      </c>
    </row>
    <row r="184" spans="1:8" x14ac:dyDescent="0.25">
      <c r="A184" s="7"/>
      <c r="B184" s="8"/>
      <c r="C184" s="9" t="str">
        <f>IF($A184="","",SUMIFS(tblVentas[Total Venta],tblVentas[Fecha],$A184,tblVentas[Forma de Pago],"Efectivo"))</f>
        <v/>
      </c>
      <c r="D184" s="9" t="str">
        <f>IF($A184="","",SUMIFS(tblVentas[Total Venta],tblVentas[Fecha],$A184,tblVentas[Forma de Pago],"Transferencia/Yape/Plin"))</f>
        <v/>
      </c>
      <c r="E184" s="9" t="str">
        <f>IF($A184="","",SUMIFS(tblCompras[Total],tblCompras[Fecha],$A184,tblCompras[Forma de Pago],"Efectivo")+SUMIFS(tblGastos[Monto],tblGastos[Fecha],$A184,tblGastos[Forma de Pago],"Efectivo"))</f>
        <v/>
      </c>
      <c r="F184" s="9" t="str">
        <f t="shared" si="4"/>
        <v/>
      </c>
      <c r="G184" s="8"/>
      <c r="H184" s="9" t="str">
        <f t="shared" si="5"/>
        <v/>
      </c>
    </row>
    <row r="185" spans="1:8" x14ac:dyDescent="0.25">
      <c r="A185" s="7"/>
      <c r="B185" s="8"/>
      <c r="C185" s="9" t="str">
        <f>IF($A185="","",SUMIFS(tblVentas[Total Venta],tblVentas[Fecha],$A185,tblVentas[Forma de Pago],"Efectivo"))</f>
        <v/>
      </c>
      <c r="D185" s="9" t="str">
        <f>IF($A185="","",SUMIFS(tblVentas[Total Venta],tblVentas[Fecha],$A185,tblVentas[Forma de Pago],"Transferencia/Yape/Plin"))</f>
        <v/>
      </c>
      <c r="E185" s="9" t="str">
        <f>IF($A185="","",SUMIFS(tblCompras[Total],tblCompras[Fecha],$A185,tblCompras[Forma de Pago],"Efectivo")+SUMIFS(tblGastos[Monto],tblGastos[Fecha],$A185,tblGastos[Forma de Pago],"Efectivo"))</f>
        <v/>
      </c>
      <c r="F185" s="9" t="str">
        <f t="shared" si="4"/>
        <v/>
      </c>
      <c r="G185" s="8"/>
      <c r="H185" s="9" t="str">
        <f t="shared" si="5"/>
        <v/>
      </c>
    </row>
    <row r="186" spans="1:8" x14ac:dyDescent="0.25">
      <c r="A186" s="7"/>
      <c r="B186" s="8"/>
      <c r="C186" s="9" t="str">
        <f>IF($A186="","",SUMIFS(tblVentas[Total Venta],tblVentas[Fecha],$A186,tblVentas[Forma de Pago],"Efectivo"))</f>
        <v/>
      </c>
      <c r="D186" s="9" t="str">
        <f>IF($A186="","",SUMIFS(tblVentas[Total Venta],tblVentas[Fecha],$A186,tblVentas[Forma de Pago],"Transferencia/Yape/Plin"))</f>
        <v/>
      </c>
      <c r="E186" s="9" t="str">
        <f>IF($A186="","",SUMIFS(tblCompras[Total],tblCompras[Fecha],$A186,tblCompras[Forma de Pago],"Efectivo")+SUMIFS(tblGastos[Monto],tblGastos[Fecha],$A186,tblGastos[Forma de Pago],"Efectivo"))</f>
        <v/>
      </c>
      <c r="F186" s="9" t="str">
        <f t="shared" si="4"/>
        <v/>
      </c>
      <c r="G186" s="8"/>
      <c r="H186" s="9" t="str">
        <f t="shared" si="5"/>
        <v/>
      </c>
    </row>
    <row r="187" spans="1:8" x14ac:dyDescent="0.25">
      <c r="A187" s="7"/>
      <c r="B187" s="8"/>
      <c r="C187" s="9" t="str">
        <f>IF($A187="","",SUMIFS(tblVentas[Total Venta],tblVentas[Fecha],$A187,tblVentas[Forma de Pago],"Efectivo"))</f>
        <v/>
      </c>
      <c r="D187" s="9" t="str">
        <f>IF($A187="","",SUMIFS(tblVentas[Total Venta],tblVentas[Fecha],$A187,tblVentas[Forma de Pago],"Transferencia/Yape/Plin"))</f>
        <v/>
      </c>
      <c r="E187" s="9" t="str">
        <f>IF($A187="","",SUMIFS(tblCompras[Total],tblCompras[Fecha],$A187,tblCompras[Forma de Pago],"Efectivo")+SUMIFS(tblGastos[Monto],tblGastos[Fecha],$A187,tblGastos[Forma de Pago],"Efectivo"))</f>
        <v/>
      </c>
      <c r="F187" s="9" t="str">
        <f t="shared" si="4"/>
        <v/>
      </c>
      <c r="G187" s="8"/>
      <c r="H187" s="9" t="str">
        <f t="shared" si="5"/>
        <v/>
      </c>
    </row>
    <row r="188" spans="1:8" x14ac:dyDescent="0.25">
      <c r="A188" s="7"/>
      <c r="B188" s="8"/>
      <c r="C188" s="9" t="str">
        <f>IF($A188="","",SUMIFS(tblVentas[Total Venta],tblVentas[Fecha],$A188,tblVentas[Forma de Pago],"Efectivo"))</f>
        <v/>
      </c>
      <c r="D188" s="9" t="str">
        <f>IF($A188="","",SUMIFS(tblVentas[Total Venta],tblVentas[Fecha],$A188,tblVentas[Forma de Pago],"Transferencia/Yape/Plin"))</f>
        <v/>
      </c>
      <c r="E188" s="9" t="str">
        <f>IF($A188="","",SUMIFS(tblCompras[Total],tblCompras[Fecha],$A188,tblCompras[Forma de Pago],"Efectivo")+SUMIFS(tblGastos[Monto],tblGastos[Fecha],$A188,tblGastos[Forma de Pago],"Efectivo"))</f>
        <v/>
      </c>
      <c r="F188" s="9" t="str">
        <f t="shared" si="4"/>
        <v/>
      </c>
      <c r="G188" s="8"/>
      <c r="H188" s="9" t="str">
        <f t="shared" si="5"/>
        <v/>
      </c>
    </row>
    <row r="189" spans="1:8" x14ac:dyDescent="0.25">
      <c r="A189" s="7"/>
      <c r="B189" s="8"/>
      <c r="C189" s="9" t="str">
        <f>IF($A189="","",SUMIFS(tblVentas[Total Venta],tblVentas[Fecha],$A189,tblVentas[Forma de Pago],"Efectivo"))</f>
        <v/>
      </c>
      <c r="D189" s="9" t="str">
        <f>IF($A189="","",SUMIFS(tblVentas[Total Venta],tblVentas[Fecha],$A189,tblVentas[Forma de Pago],"Transferencia/Yape/Plin"))</f>
        <v/>
      </c>
      <c r="E189" s="9" t="str">
        <f>IF($A189="","",SUMIFS(tblCompras[Total],tblCompras[Fecha],$A189,tblCompras[Forma de Pago],"Efectivo")+SUMIFS(tblGastos[Monto],tblGastos[Fecha],$A189,tblGastos[Forma de Pago],"Efectivo"))</f>
        <v/>
      </c>
      <c r="F189" s="9" t="str">
        <f t="shared" si="4"/>
        <v/>
      </c>
      <c r="G189" s="8"/>
      <c r="H189" s="9" t="str">
        <f t="shared" si="5"/>
        <v/>
      </c>
    </row>
    <row r="190" spans="1:8" x14ac:dyDescent="0.25">
      <c r="A190" s="7"/>
      <c r="B190" s="8"/>
      <c r="C190" s="9" t="str">
        <f>IF($A190="","",SUMIFS(tblVentas[Total Venta],tblVentas[Fecha],$A190,tblVentas[Forma de Pago],"Efectivo"))</f>
        <v/>
      </c>
      <c r="D190" s="9" t="str">
        <f>IF($A190="","",SUMIFS(tblVentas[Total Venta],tblVentas[Fecha],$A190,tblVentas[Forma de Pago],"Transferencia/Yape/Plin"))</f>
        <v/>
      </c>
      <c r="E190" s="9" t="str">
        <f>IF($A190="","",SUMIFS(tblCompras[Total],tblCompras[Fecha],$A190,tblCompras[Forma de Pago],"Efectivo")+SUMIFS(tblGastos[Monto],tblGastos[Fecha],$A190,tblGastos[Forma de Pago],"Efectivo"))</f>
        <v/>
      </c>
      <c r="F190" s="9" t="str">
        <f t="shared" si="4"/>
        <v/>
      </c>
      <c r="G190" s="8"/>
      <c r="H190" s="9" t="str">
        <f t="shared" si="5"/>
        <v/>
      </c>
    </row>
    <row r="191" spans="1:8" x14ac:dyDescent="0.25">
      <c r="A191" s="7"/>
      <c r="B191" s="8"/>
      <c r="C191" s="9" t="str">
        <f>IF($A191="","",SUMIFS(tblVentas[Total Venta],tblVentas[Fecha],$A191,tblVentas[Forma de Pago],"Efectivo"))</f>
        <v/>
      </c>
      <c r="D191" s="9" t="str">
        <f>IF($A191="","",SUMIFS(tblVentas[Total Venta],tblVentas[Fecha],$A191,tblVentas[Forma de Pago],"Transferencia/Yape/Plin"))</f>
        <v/>
      </c>
      <c r="E191" s="9" t="str">
        <f>IF($A191="","",SUMIFS(tblCompras[Total],tblCompras[Fecha],$A191,tblCompras[Forma de Pago],"Efectivo")+SUMIFS(tblGastos[Monto],tblGastos[Fecha],$A191,tblGastos[Forma de Pago],"Efectivo"))</f>
        <v/>
      </c>
      <c r="F191" s="9" t="str">
        <f t="shared" si="4"/>
        <v/>
      </c>
      <c r="G191" s="8"/>
      <c r="H191" s="9" t="str">
        <f t="shared" si="5"/>
        <v/>
      </c>
    </row>
    <row r="192" spans="1:8" x14ac:dyDescent="0.25">
      <c r="A192" s="7"/>
      <c r="B192" s="8"/>
      <c r="C192" s="9" t="str">
        <f>IF($A192="","",SUMIFS(tblVentas[Total Venta],tblVentas[Fecha],$A192,tblVentas[Forma de Pago],"Efectivo"))</f>
        <v/>
      </c>
      <c r="D192" s="9" t="str">
        <f>IF($A192="","",SUMIFS(tblVentas[Total Venta],tblVentas[Fecha],$A192,tblVentas[Forma de Pago],"Transferencia/Yape/Plin"))</f>
        <v/>
      </c>
      <c r="E192" s="9" t="str">
        <f>IF($A192="","",SUMIFS(tblCompras[Total],tblCompras[Fecha],$A192,tblCompras[Forma de Pago],"Efectivo")+SUMIFS(tblGastos[Monto],tblGastos[Fecha],$A192,tblGastos[Forma de Pago],"Efectivo"))</f>
        <v/>
      </c>
      <c r="F192" s="9" t="str">
        <f t="shared" si="4"/>
        <v/>
      </c>
      <c r="G192" s="8"/>
      <c r="H192" s="9" t="str">
        <f t="shared" si="5"/>
        <v/>
      </c>
    </row>
    <row r="193" spans="1:8" x14ac:dyDescent="0.25">
      <c r="A193" s="7"/>
      <c r="B193" s="8"/>
      <c r="C193" s="9" t="str">
        <f>IF($A193="","",SUMIFS(tblVentas[Total Venta],tblVentas[Fecha],$A193,tblVentas[Forma de Pago],"Efectivo"))</f>
        <v/>
      </c>
      <c r="D193" s="9" t="str">
        <f>IF($A193="","",SUMIFS(tblVentas[Total Venta],tblVentas[Fecha],$A193,tblVentas[Forma de Pago],"Transferencia/Yape/Plin"))</f>
        <v/>
      </c>
      <c r="E193" s="9" t="str">
        <f>IF($A193="","",SUMIFS(tblCompras[Total],tblCompras[Fecha],$A193,tblCompras[Forma de Pago],"Efectivo")+SUMIFS(tblGastos[Monto],tblGastos[Fecha],$A193,tblGastos[Forma de Pago],"Efectivo"))</f>
        <v/>
      </c>
      <c r="F193" s="9" t="str">
        <f t="shared" si="4"/>
        <v/>
      </c>
      <c r="G193" s="8"/>
      <c r="H193" s="9" t="str">
        <f t="shared" si="5"/>
        <v/>
      </c>
    </row>
    <row r="194" spans="1:8" x14ac:dyDescent="0.25">
      <c r="A194" s="7"/>
      <c r="B194" s="8"/>
      <c r="C194" s="9" t="str">
        <f>IF($A194="","",SUMIFS(tblVentas[Total Venta],tblVentas[Fecha],$A194,tblVentas[Forma de Pago],"Efectivo"))</f>
        <v/>
      </c>
      <c r="D194" s="9" t="str">
        <f>IF($A194="","",SUMIFS(tblVentas[Total Venta],tblVentas[Fecha],$A194,tblVentas[Forma de Pago],"Transferencia/Yape/Plin"))</f>
        <v/>
      </c>
      <c r="E194" s="9" t="str">
        <f>IF($A194="","",SUMIFS(tblCompras[Total],tblCompras[Fecha],$A194,tblCompras[Forma de Pago],"Efectivo")+SUMIFS(tblGastos[Monto],tblGastos[Fecha],$A194,tblGastos[Forma de Pago],"Efectivo"))</f>
        <v/>
      </c>
      <c r="F194" s="9" t="str">
        <f t="shared" si="4"/>
        <v/>
      </c>
      <c r="G194" s="8"/>
      <c r="H194" s="9" t="str">
        <f t="shared" si="5"/>
        <v/>
      </c>
    </row>
    <row r="195" spans="1:8" x14ac:dyDescent="0.25">
      <c r="A195" s="7"/>
      <c r="B195" s="8"/>
      <c r="C195" s="9" t="str">
        <f>IF($A195="","",SUMIFS(tblVentas[Total Venta],tblVentas[Fecha],$A195,tblVentas[Forma de Pago],"Efectivo"))</f>
        <v/>
      </c>
      <c r="D195" s="9" t="str">
        <f>IF($A195="","",SUMIFS(tblVentas[Total Venta],tblVentas[Fecha],$A195,tblVentas[Forma de Pago],"Transferencia/Yape/Plin"))</f>
        <v/>
      </c>
      <c r="E195" s="9" t="str">
        <f>IF($A195="","",SUMIFS(tblCompras[Total],tblCompras[Fecha],$A195,tblCompras[Forma de Pago],"Efectivo")+SUMIFS(tblGastos[Monto],tblGastos[Fecha],$A195,tblGastos[Forma de Pago],"Efectivo"))</f>
        <v/>
      </c>
      <c r="F195" s="9" t="str">
        <f t="shared" si="4"/>
        <v/>
      </c>
      <c r="G195" s="8"/>
      <c r="H195" s="9" t="str">
        <f t="shared" si="5"/>
        <v/>
      </c>
    </row>
    <row r="196" spans="1:8" x14ac:dyDescent="0.25">
      <c r="A196" s="7"/>
      <c r="B196" s="8"/>
      <c r="C196" s="9" t="str">
        <f>IF($A196="","",SUMIFS(tblVentas[Total Venta],tblVentas[Fecha],$A196,tblVentas[Forma de Pago],"Efectivo"))</f>
        <v/>
      </c>
      <c r="D196" s="9" t="str">
        <f>IF($A196="","",SUMIFS(tblVentas[Total Venta],tblVentas[Fecha],$A196,tblVentas[Forma de Pago],"Transferencia/Yape/Plin"))</f>
        <v/>
      </c>
      <c r="E196" s="9" t="str">
        <f>IF($A196="","",SUMIFS(tblCompras[Total],tblCompras[Fecha],$A196,tblCompras[Forma de Pago],"Efectivo")+SUMIFS(tblGastos[Monto],tblGastos[Fecha],$A196,tblGastos[Forma de Pago],"Efectivo"))</f>
        <v/>
      </c>
      <c r="F196" s="9" t="str">
        <f t="shared" ref="F196:F259" si="6">IF($A196="","",$B196+$C196-$E196)</f>
        <v/>
      </c>
      <c r="G196" s="8"/>
      <c r="H196" s="9" t="str">
        <f t="shared" ref="H196:H259" si="7">IF(OR($A196="",$G196=""),"",$G196-$F196)</f>
        <v/>
      </c>
    </row>
    <row r="197" spans="1:8" x14ac:dyDescent="0.25">
      <c r="A197" s="7"/>
      <c r="B197" s="8"/>
      <c r="C197" s="9" t="str">
        <f>IF($A197="","",SUMIFS(tblVentas[Total Venta],tblVentas[Fecha],$A197,tblVentas[Forma de Pago],"Efectivo"))</f>
        <v/>
      </c>
      <c r="D197" s="9" t="str">
        <f>IF($A197="","",SUMIFS(tblVentas[Total Venta],tblVentas[Fecha],$A197,tblVentas[Forma de Pago],"Transferencia/Yape/Plin"))</f>
        <v/>
      </c>
      <c r="E197" s="9" t="str">
        <f>IF($A197="","",SUMIFS(tblCompras[Total],tblCompras[Fecha],$A197,tblCompras[Forma de Pago],"Efectivo")+SUMIFS(tblGastos[Monto],tblGastos[Fecha],$A197,tblGastos[Forma de Pago],"Efectivo"))</f>
        <v/>
      </c>
      <c r="F197" s="9" t="str">
        <f t="shared" si="6"/>
        <v/>
      </c>
      <c r="G197" s="8"/>
      <c r="H197" s="9" t="str">
        <f t="shared" si="7"/>
        <v/>
      </c>
    </row>
    <row r="198" spans="1:8" x14ac:dyDescent="0.25">
      <c r="A198" s="7"/>
      <c r="B198" s="8"/>
      <c r="C198" s="9" t="str">
        <f>IF($A198="","",SUMIFS(tblVentas[Total Venta],tblVentas[Fecha],$A198,tblVentas[Forma de Pago],"Efectivo"))</f>
        <v/>
      </c>
      <c r="D198" s="9" t="str">
        <f>IF($A198="","",SUMIFS(tblVentas[Total Venta],tblVentas[Fecha],$A198,tblVentas[Forma de Pago],"Transferencia/Yape/Plin"))</f>
        <v/>
      </c>
      <c r="E198" s="9" t="str">
        <f>IF($A198="","",SUMIFS(tblCompras[Total],tblCompras[Fecha],$A198,tblCompras[Forma de Pago],"Efectivo")+SUMIFS(tblGastos[Monto],tblGastos[Fecha],$A198,tblGastos[Forma de Pago],"Efectivo"))</f>
        <v/>
      </c>
      <c r="F198" s="9" t="str">
        <f t="shared" si="6"/>
        <v/>
      </c>
      <c r="G198" s="8"/>
      <c r="H198" s="9" t="str">
        <f t="shared" si="7"/>
        <v/>
      </c>
    </row>
    <row r="199" spans="1:8" x14ac:dyDescent="0.25">
      <c r="A199" s="7"/>
      <c r="B199" s="8"/>
      <c r="C199" s="9" t="str">
        <f>IF($A199="","",SUMIFS(tblVentas[Total Venta],tblVentas[Fecha],$A199,tblVentas[Forma de Pago],"Efectivo"))</f>
        <v/>
      </c>
      <c r="D199" s="9" t="str">
        <f>IF($A199="","",SUMIFS(tblVentas[Total Venta],tblVentas[Fecha],$A199,tblVentas[Forma de Pago],"Transferencia/Yape/Plin"))</f>
        <v/>
      </c>
      <c r="E199" s="9" t="str">
        <f>IF($A199="","",SUMIFS(tblCompras[Total],tblCompras[Fecha],$A199,tblCompras[Forma de Pago],"Efectivo")+SUMIFS(tblGastos[Monto],tblGastos[Fecha],$A199,tblGastos[Forma de Pago],"Efectivo"))</f>
        <v/>
      </c>
      <c r="F199" s="9" t="str">
        <f t="shared" si="6"/>
        <v/>
      </c>
      <c r="G199" s="8"/>
      <c r="H199" s="9" t="str">
        <f t="shared" si="7"/>
        <v/>
      </c>
    </row>
    <row r="200" spans="1:8" x14ac:dyDescent="0.25">
      <c r="A200" s="7"/>
      <c r="B200" s="8"/>
      <c r="C200" s="9" t="str">
        <f>IF($A200="","",SUMIFS(tblVentas[Total Venta],tblVentas[Fecha],$A200,tblVentas[Forma de Pago],"Efectivo"))</f>
        <v/>
      </c>
      <c r="D200" s="9" t="str">
        <f>IF($A200="","",SUMIFS(tblVentas[Total Venta],tblVentas[Fecha],$A200,tblVentas[Forma de Pago],"Transferencia/Yape/Plin"))</f>
        <v/>
      </c>
      <c r="E200" s="9" t="str">
        <f>IF($A200="","",SUMIFS(tblCompras[Total],tblCompras[Fecha],$A200,tblCompras[Forma de Pago],"Efectivo")+SUMIFS(tblGastos[Monto],tblGastos[Fecha],$A200,tblGastos[Forma de Pago],"Efectivo"))</f>
        <v/>
      </c>
      <c r="F200" s="9" t="str">
        <f t="shared" si="6"/>
        <v/>
      </c>
      <c r="G200" s="8"/>
      <c r="H200" s="9" t="str">
        <f t="shared" si="7"/>
        <v/>
      </c>
    </row>
    <row r="201" spans="1:8" x14ac:dyDescent="0.25">
      <c r="A201" s="7"/>
      <c r="B201" s="8"/>
      <c r="C201" s="9" t="str">
        <f>IF($A201="","",SUMIFS(tblVentas[Total Venta],tblVentas[Fecha],$A201,tblVentas[Forma de Pago],"Efectivo"))</f>
        <v/>
      </c>
      <c r="D201" s="9" t="str">
        <f>IF($A201="","",SUMIFS(tblVentas[Total Venta],tblVentas[Fecha],$A201,tblVentas[Forma de Pago],"Transferencia/Yape/Plin"))</f>
        <v/>
      </c>
      <c r="E201" s="9" t="str">
        <f>IF($A201="","",SUMIFS(tblCompras[Total],tblCompras[Fecha],$A201,tblCompras[Forma de Pago],"Efectivo")+SUMIFS(tblGastos[Monto],tblGastos[Fecha],$A201,tblGastos[Forma de Pago],"Efectivo"))</f>
        <v/>
      </c>
      <c r="F201" s="9" t="str">
        <f t="shared" si="6"/>
        <v/>
      </c>
      <c r="G201" s="8"/>
      <c r="H201" s="9" t="str">
        <f t="shared" si="7"/>
        <v/>
      </c>
    </row>
    <row r="202" spans="1:8" x14ac:dyDescent="0.25">
      <c r="A202" s="7"/>
      <c r="B202" s="8"/>
      <c r="C202" s="9" t="str">
        <f>IF($A202="","",SUMIFS(tblVentas[Total Venta],tblVentas[Fecha],$A202,tblVentas[Forma de Pago],"Efectivo"))</f>
        <v/>
      </c>
      <c r="D202" s="9" t="str">
        <f>IF($A202="","",SUMIFS(tblVentas[Total Venta],tblVentas[Fecha],$A202,tblVentas[Forma de Pago],"Transferencia/Yape/Plin"))</f>
        <v/>
      </c>
      <c r="E202" s="9" t="str">
        <f>IF($A202="","",SUMIFS(tblCompras[Total],tblCompras[Fecha],$A202,tblCompras[Forma de Pago],"Efectivo")+SUMIFS(tblGastos[Monto],tblGastos[Fecha],$A202,tblGastos[Forma de Pago],"Efectivo"))</f>
        <v/>
      </c>
      <c r="F202" s="9" t="str">
        <f t="shared" si="6"/>
        <v/>
      </c>
      <c r="G202" s="8"/>
      <c r="H202" s="9" t="str">
        <f t="shared" si="7"/>
        <v/>
      </c>
    </row>
    <row r="203" spans="1:8" x14ac:dyDescent="0.25">
      <c r="A203" s="7"/>
      <c r="B203" s="8"/>
      <c r="C203" s="9" t="str">
        <f>IF($A203="","",SUMIFS(tblVentas[Total Venta],tblVentas[Fecha],$A203,tblVentas[Forma de Pago],"Efectivo"))</f>
        <v/>
      </c>
      <c r="D203" s="9" t="str">
        <f>IF($A203="","",SUMIFS(tblVentas[Total Venta],tblVentas[Fecha],$A203,tblVentas[Forma de Pago],"Transferencia/Yape/Plin"))</f>
        <v/>
      </c>
      <c r="E203" s="9" t="str">
        <f>IF($A203="","",SUMIFS(tblCompras[Total],tblCompras[Fecha],$A203,tblCompras[Forma de Pago],"Efectivo")+SUMIFS(tblGastos[Monto],tblGastos[Fecha],$A203,tblGastos[Forma de Pago],"Efectivo"))</f>
        <v/>
      </c>
      <c r="F203" s="9" t="str">
        <f t="shared" si="6"/>
        <v/>
      </c>
      <c r="G203" s="8"/>
      <c r="H203" s="9" t="str">
        <f t="shared" si="7"/>
        <v/>
      </c>
    </row>
    <row r="204" spans="1:8" x14ac:dyDescent="0.25">
      <c r="A204" s="7"/>
      <c r="B204" s="8"/>
      <c r="C204" s="9" t="str">
        <f>IF($A204="","",SUMIFS(tblVentas[Total Venta],tblVentas[Fecha],$A204,tblVentas[Forma de Pago],"Efectivo"))</f>
        <v/>
      </c>
      <c r="D204" s="9" t="str">
        <f>IF($A204="","",SUMIFS(tblVentas[Total Venta],tblVentas[Fecha],$A204,tblVentas[Forma de Pago],"Transferencia/Yape/Plin"))</f>
        <v/>
      </c>
      <c r="E204" s="9" t="str">
        <f>IF($A204="","",SUMIFS(tblCompras[Total],tblCompras[Fecha],$A204,tblCompras[Forma de Pago],"Efectivo")+SUMIFS(tblGastos[Monto],tblGastos[Fecha],$A204,tblGastos[Forma de Pago],"Efectivo"))</f>
        <v/>
      </c>
      <c r="F204" s="9" t="str">
        <f t="shared" si="6"/>
        <v/>
      </c>
      <c r="G204" s="8"/>
      <c r="H204" s="9" t="str">
        <f t="shared" si="7"/>
        <v/>
      </c>
    </row>
    <row r="205" spans="1:8" x14ac:dyDescent="0.25">
      <c r="A205" s="7"/>
      <c r="B205" s="8"/>
      <c r="C205" s="9" t="str">
        <f>IF($A205="","",SUMIFS(tblVentas[Total Venta],tblVentas[Fecha],$A205,tblVentas[Forma de Pago],"Efectivo"))</f>
        <v/>
      </c>
      <c r="D205" s="9" t="str">
        <f>IF($A205="","",SUMIFS(tblVentas[Total Venta],tblVentas[Fecha],$A205,tblVentas[Forma de Pago],"Transferencia/Yape/Plin"))</f>
        <v/>
      </c>
      <c r="E205" s="9" t="str">
        <f>IF($A205="","",SUMIFS(tblCompras[Total],tblCompras[Fecha],$A205,tblCompras[Forma de Pago],"Efectivo")+SUMIFS(tblGastos[Monto],tblGastos[Fecha],$A205,tblGastos[Forma de Pago],"Efectivo"))</f>
        <v/>
      </c>
      <c r="F205" s="9" t="str">
        <f t="shared" si="6"/>
        <v/>
      </c>
      <c r="G205" s="8"/>
      <c r="H205" s="9" t="str">
        <f t="shared" si="7"/>
        <v/>
      </c>
    </row>
    <row r="206" spans="1:8" x14ac:dyDescent="0.25">
      <c r="A206" s="7"/>
      <c r="B206" s="8"/>
      <c r="C206" s="9" t="str">
        <f>IF($A206="","",SUMIFS(tblVentas[Total Venta],tblVentas[Fecha],$A206,tblVentas[Forma de Pago],"Efectivo"))</f>
        <v/>
      </c>
      <c r="D206" s="9" t="str">
        <f>IF($A206="","",SUMIFS(tblVentas[Total Venta],tblVentas[Fecha],$A206,tblVentas[Forma de Pago],"Transferencia/Yape/Plin"))</f>
        <v/>
      </c>
      <c r="E206" s="9" t="str">
        <f>IF($A206="","",SUMIFS(tblCompras[Total],tblCompras[Fecha],$A206,tblCompras[Forma de Pago],"Efectivo")+SUMIFS(tblGastos[Monto],tblGastos[Fecha],$A206,tblGastos[Forma de Pago],"Efectivo"))</f>
        <v/>
      </c>
      <c r="F206" s="9" t="str">
        <f t="shared" si="6"/>
        <v/>
      </c>
      <c r="G206" s="8"/>
      <c r="H206" s="9" t="str">
        <f t="shared" si="7"/>
        <v/>
      </c>
    </row>
    <row r="207" spans="1:8" x14ac:dyDescent="0.25">
      <c r="A207" s="7"/>
      <c r="B207" s="8"/>
      <c r="C207" s="9" t="str">
        <f>IF($A207="","",SUMIFS(tblVentas[Total Venta],tblVentas[Fecha],$A207,tblVentas[Forma de Pago],"Efectivo"))</f>
        <v/>
      </c>
      <c r="D207" s="9" t="str">
        <f>IF($A207="","",SUMIFS(tblVentas[Total Venta],tblVentas[Fecha],$A207,tblVentas[Forma de Pago],"Transferencia/Yape/Plin"))</f>
        <v/>
      </c>
      <c r="E207" s="9" t="str">
        <f>IF($A207="","",SUMIFS(tblCompras[Total],tblCompras[Fecha],$A207,tblCompras[Forma de Pago],"Efectivo")+SUMIFS(tblGastos[Monto],tblGastos[Fecha],$A207,tblGastos[Forma de Pago],"Efectivo"))</f>
        <v/>
      </c>
      <c r="F207" s="9" t="str">
        <f t="shared" si="6"/>
        <v/>
      </c>
      <c r="G207" s="8"/>
      <c r="H207" s="9" t="str">
        <f t="shared" si="7"/>
        <v/>
      </c>
    </row>
    <row r="208" spans="1:8" x14ac:dyDescent="0.25">
      <c r="A208" s="7"/>
      <c r="B208" s="8"/>
      <c r="C208" s="9" t="str">
        <f>IF($A208="","",SUMIFS(tblVentas[Total Venta],tblVentas[Fecha],$A208,tblVentas[Forma de Pago],"Efectivo"))</f>
        <v/>
      </c>
      <c r="D208" s="9" t="str">
        <f>IF($A208="","",SUMIFS(tblVentas[Total Venta],tblVentas[Fecha],$A208,tblVentas[Forma de Pago],"Transferencia/Yape/Plin"))</f>
        <v/>
      </c>
      <c r="E208" s="9" t="str">
        <f>IF($A208="","",SUMIFS(tblCompras[Total],tblCompras[Fecha],$A208,tblCompras[Forma de Pago],"Efectivo")+SUMIFS(tblGastos[Monto],tblGastos[Fecha],$A208,tblGastos[Forma de Pago],"Efectivo"))</f>
        <v/>
      </c>
      <c r="F208" s="9" t="str">
        <f t="shared" si="6"/>
        <v/>
      </c>
      <c r="G208" s="8"/>
      <c r="H208" s="9" t="str">
        <f t="shared" si="7"/>
        <v/>
      </c>
    </row>
    <row r="209" spans="1:8" x14ac:dyDescent="0.25">
      <c r="A209" s="7"/>
      <c r="B209" s="8"/>
      <c r="C209" s="9" t="str">
        <f>IF($A209="","",SUMIFS(tblVentas[Total Venta],tblVentas[Fecha],$A209,tblVentas[Forma de Pago],"Efectivo"))</f>
        <v/>
      </c>
      <c r="D209" s="9" t="str">
        <f>IF($A209="","",SUMIFS(tblVentas[Total Venta],tblVentas[Fecha],$A209,tblVentas[Forma de Pago],"Transferencia/Yape/Plin"))</f>
        <v/>
      </c>
      <c r="E209" s="9" t="str">
        <f>IF($A209="","",SUMIFS(tblCompras[Total],tblCompras[Fecha],$A209,tblCompras[Forma de Pago],"Efectivo")+SUMIFS(tblGastos[Monto],tblGastos[Fecha],$A209,tblGastos[Forma de Pago],"Efectivo"))</f>
        <v/>
      </c>
      <c r="F209" s="9" t="str">
        <f t="shared" si="6"/>
        <v/>
      </c>
      <c r="G209" s="8"/>
      <c r="H209" s="9" t="str">
        <f t="shared" si="7"/>
        <v/>
      </c>
    </row>
    <row r="210" spans="1:8" x14ac:dyDescent="0.25">
      <c r="A210" s="7"/>
      <c r="B210" s="8"/>
      <c r="C210" s="9" t="str">
        <f>IF($A210="","",SUMIFS(tblVentas[Total Venta],tblVentas[Fecha],$A210,tblVentas[Forma de Pago],"Efectivo"))</f>
        <v/>
      </c>
      <c r="D210" s="9" t="str">
        <f>IF($A210="","",SUMIFS(tblVentas[Total Venta],tblVentas[Fecha],$A210,tblVentas[Forma de Pago],"Transferencia/Yape/Plin"))</f>
        <v/>
      </c>
      <c r="E210" s="9" t="str">
        <f>IF($A210="","",SUMIFS(tblCompras[Total],tblCompras[Fecha],$A210,tblCompras[Forma de Pago],"Efectivo")+SUMIFS(tblGastos[Monto],tblGastos[Fecha],$A210,tblGastos[Forma de Pago],"Efectivo"))</f>
        <v/>
      </c>
      <c r="F210" s="9" t="str">
        <f t="shared" si="6"/>
        <v/>
      </c>
      <c r="G210" s="8"/>
      <c r="H210" s="9" t="str">
        <f t="shared" si="7"/>
        <v/>
      </c>
    </row>
    <row r="211" spans="1:8" x14ac:dyDescent="0.25">
      <c r="A211" s="7"/>
      <c r="B211" s="8"/>
      <c r="C211" s="9" t="str">
        <f>IF($A211="","",SUMIFS(tblVentas[Total Venta],tblVentas[Fecha],$A211,tblVentas[Forma de Pago],"Efectivo"))</f>
        <v/>
      </c>
      <c r="D211" s="9" t="str">
        <f>IF($A211="","",SUMIFS(tblVentas[Total Venta],tblVentas[Fecha],$A211,tblVentas[Forma de Pago],"Transferencia/Yape/Plin"))</f>
        <v/>
      </c>
      <c r="E211" s="9" t="str">
        <f>IF($A211="","",SUMIFS(tblCompras[Total],tblCompras[Fecha],$A211,tblCompras[Forma de Pago],"Efectivo")+SUMIFS(tblGastos[Monto],tblGastos[Fecha],$A211,tblGastos[Forma de Pago],"Efectivo"))</f>
        <v/>
      </c>
      <c r="F211" s="9" t="str">
        <f t="shared" si="6"/>
        <v/>
      </c>
      <c r="G211" s="8"/>
      <c r="H211" s="9" t="str">
        <f t="shared" si="7"/>
        <v/>
      </c>
    </row>
    <row r="212" spans="1:8" x14ac:dyDescent="0.25">
      <c r="A212" s="7"/>
      <c r="B212" s="8"/>
      <c r="C212" s="9" t="str">
        <f>IF($A212="","",SUMIFS(tblVentas[Total Venta],tblVentas[Fecha],$A212,tblVentas[Forma de Pago],"Efectivo"))</f>
        <v/>
      </c>
      <c r="D212" s="9" t="str">
        <f>IF($A212="","",SUMIFS(tblVentas[Total Venta],tblVentas[Fecha],$A212,tblVentas[Forma de Pago],"Transferencia/Yape/Plin"))</f>
        <v/>
      </c>
      <c r="E212" s="9" t="str">
        <f>IF($A212="","",SUMIFS(tblCompras[Total],tblCompras[Fecha],$A212,tblCompras[Forma de Pago],"Efectivo")+SUMIFS(tblGastos[Monto],tblGastos[Fecha],$A212,tblGastos[Forma de Pago],"Efectivo"))</f>
        <v/>
      </c>
      <c r="F212" s="9" t="str">
        <f t="shared" si="6"/>
        <v/>
      </c>
      <c r="G212" s="8"/>
      <c r="H212" s="9" t="str">
        <f t="shared" si="7"/>
        <v/>
      </c>
    </row>
    <row r="213" spans="1:8" x14ac:dyDescent="0.25">
      <c r="A213" s="7"/>
      <c r="B213" s="8"/>
      <c r="C213" s="9" t="str">
        <f>IF($A213="","",SUMIFS(tblVentas[Total Venta],tblVentas[Fecha],$A213,tblVentas[Forma de Pago],"Efectivo"))</f>
        <v/>
      </c>
      <c r="D213" s="9" t="str">
        <f>IF($A213="","",SUMIFS(tblVentas[Total Venta],tblVentas[Fecha],$A213,tblVentas[Forma de Pago],"Transferencia/Yape/Plin"))</f>
        <v/>
      </c>
      <c r="E213" s="9" t="str">
        <f>IF($A213="","",SUMIFS(tblCompras[Total],tblCompras[Fecha],$A213,tblCompras[Forma de Pago],"Efectivo")+SUMIFS(tblGastos[Monto],tblGastos[Fecha],$A213,tblGastos[Forma de Pago],"Efectivo"))</f>
        <v/>
      </c>
      <c r="F213" s="9" t="str">
        <f t="shared" si="6"/>
        <v/>
      </c>
      <c r="G213" s="8"/>
      <c r="H213" s="9" t="str">
        <f t="shared" si="7"/>
        <v/>
      </c>
    </row>
    <row r="214" spans="1:8" x14ac:dyDescent="0.25">
      <c r="A214" s="7"/>
      <c r="B214" s="8"/>
      <c r="C214" s="9" t="str">
        <f>IF($A214="","",SUMIFS(tblVentas[Total Venta],tblVentas[Fecha],$A214,tblVentas[Forma de Pago],"Efectivo"))</f>
        <v/>
      </c>
      <c r="D214" s="9" t="str">
        <f>IF($A214="","",SUMIFS(tblVentas[Total Venta],tblVentas[Fecha],$A214,tblVentas[Forma de Pago],"Transferencia/Yape/Plin"))</f>
        <v/>
      </c>
      <c r="E214" s="9" t="str">
        <f>IF($A214="","",SUMIFS(tblCompras[Total],tblCompras[Fecha],$A214,tblCompras[Forma de Pago],"Efectivo")+SUMIFS(tblGastos[Monto],tblGastos[Fecha],$A214,tblGastos[Forma de Pago],"Efectivo"))</f>
        <v/>
      </c>
      <c r="F214" s="9" t="str">
        <f t="shared" si="6"/>
        <v/>
      </c>
      <c r="G214" s="8"/>
      <c r="H214" s="9" t="str">
        <f t="shared" si="7"/>
        <v/>
      </c>
    </row>
    <row r="215" spans="1:8" x14ac:dyDescent="0.25">
      <c r="A215" s="7"/>
      <c r="B215" s="8"/>
      <c r="C215" s="9" t="str">
        <f>IF($A215="","",SUMIFS(tblVentas[Total Venta],tblVentas[Fecha],$A215,tblVentas[Forma de Pago],"Efectivo"))</f>
        <v/>
      </c>
      <c r="D215" s="9" t="str">
        <f>IF($A215="","",SUMIFS(tblVentas[Total Venta],tblVentas[Fecha],$A215,tblVentas[Forma de Pago],"Transferencia/Yape/Plin"))</f>
        <v/>
      </c>
      <c r="E215" s="9" t="str">
        <f>IF($A215="","",SUMIFS(tblCompras[Total],tblCompras[Fecha],$A215,tblCompras[Forma de Pago],"Efectivo")+SUMIFS(tblGastos[Monto],tblGastos[Fecha],$A215,tblGastos[Forma de Pago],"Efectivo"))</f>
        <v/>
      </c>
      <c r="F215" s="9" t="str">
        <f t="shared" si="6"/>
        <v/>
      </c>
      <c r="G215" s="8"/>
      <c r="H215" s="9" t="str">
        <f t="shared" si="7"/>
        <v/>
      </c>
    </row>
    <row r="216" spans="1:8" x14ac:dyDescent="0.25">
      <c r="A216" s="7"/>
      <c r="B216" s="8"/>
      <c r="C216" s="9" t="str">
        <f>IF($A216="","",SUMIFS(tblVentas[Total Venta],tblVentas[Fecha],$A216,tblVentas[Forma de Pago],"Efectivo"))</f>
        <v/>
      </c>
      <c r="D216" s="9" t="str">
        <f>IF($A216="","",SUMIFS(tblVentas[Total Venta],tblVentas[Fecha],$A216,tblVentas[Forma de Pago],"Transferencia/Yape/Plin"))</f>
        <v/>
      </c>
      <c r="E216" s="9" t="str">
        <f>IF($A216="","",SUMIFS(tblCompras[Total],tblCompras[Fecha],$A216,tblCompras[Forma de Pago],"Efectivo")+SUMIFS(tblGastos[Monto],tblGastos[Fecha],$A216,tblGastos[Forma de Pago],"Efectivo"))</f>
        <v/>
      </c>
      <c r="F216" s="9" t="str">
        <f t="shared" si="6"/>
        <v/>
      </c>
      <c r="G216" s="8"/>
      <c r="H216" s="9" t="str">
        <f t="shared" si="7"/>
        <v/>
      </c>
    </row>
    <row r="217" spans="1:8" x14ac:dyDescent="0.25">
      <c r="A217" s="7"/>
      <c r="B217" s="8"/>
      <c r="C217" s="9" t="str">
        <f>IF($A217="","",SUMIFS(tblVentas[Total Venta],tblVentas[Fecha],$A217,tblVentas[Forma de Pago],"Efectivo"))</f>
        <v/>
      </c>
      <c r="D217" s="9" t="str">
        <f>IF($A217="","",SUMIFS(tblVentas[Total Venta],tblVentas[Fecha],$A217,tblVentas[Forma de Pago],"Transferencia/Yape/Plin"))</f>
        <v/>
      </c>
      <c r="E217" s="9" t="str">
        <f>IF($A217="","",SUMIFS(tblCompras[Total],tblCompras[Fecha],$A217,tblCompras[Forma de Pago],"Efectivo")+SUMIFS(tblGastos[Monto],tblGastos[Fecha],$A217,tblGastos[Forma de Pago],"Efectivo"))</f>
        <v/>
      </c>
      <c r="F217" s="9" t="str">
        <f t="shared" si="6"/>
        <v/>
      </c>
      <c r="G217" s="8"/>
      <c r="H217" s="9" t="str">
        <f t="shared" si="7"/>
        <v/>
      </c>
    </row>
    <row r="218" spans="1:8" x14ac:dyDescent="0.25">
      <c r="A218" s="7"/>
      <c r="B218" s="8"/>
      <c r="C218" s="9" t="str">
        <f>IF($A218="","",SUMIFS(tblVentas[Total Venta],tblVentas[Fecha],$A218,tblVentas[Forma de Pago],"Efectivo"))</f>
        <v/>
      </c>
      <c r="D218" s="9" t="str">
        <f>IF($A218="","",SUMIFS(tblVentas[Total Venta],tblVentas[Fecha],$A218,tblVentas[Forma de Pago],"Transferencia/Yape/Plin"))</f>
        <v/>
      </c>
      <c r="E218" s="9" t="str">
        <f>IF($A218="","",SUMIFS(tblCompras[Total],tblCompras[Fecha],$A218,tblCompras[Forma de Pago],"Efectivo")+SUMIFS(tblGastos[Monto],tblGastos[Fecha],$A218,tblGastos[Forma de Pago],"Efectivo"))</f>
        <v/>
      </c>
      <c r="F218" s="9" t="str">
        <f t="shared" si="6"/>
        <v/>
      </c>
      <c r="G218" s="8"/>
      <c r="H218" s="9" t="str">
        <f t="shared" si="7"/>
        <v/>
      </c>
    </row>
    <row r="219" spans="1:8" x14ac:dyDescent="0.25">
      <c r="A219" s="7"/>
      <c r="B219" s="8"/>
      <c r="C219" s="9" t="str">
        <f>IF($A219="","",SUMIFS(tblVentas[Total Venta],tblVentas[Fecha],$A219,tblVentas[Forma de Pago],"Efectivo"))</f>
        <v/>
      </c>
      <c r="D219" s="9" t="str">
        <f>IF($A219="","",SUMIFS(tblVentas[Total Venta],tblVentas[Fecha],$A219,tblVentas[Forma de Pago],"Transferencia/Yape/Plin"))</f>
        <v/>
      </c>
      <c r="E219" s="9" t="str">
        <f>IF($A219="","",SUMIFS(tblCompras[Total],tblCompras[Fecha],$A219,tblCompras[Forma de Pago],"Efectivo")+SUMIFS(tblGastos[Monto],tblGastos[Fecha],$A219,tblGastos[Forma de Pago],"Efectivo"))</f>
        <v/>
      </c>
      <c r="F219" s="9" t="str">
        <f t="shared" si="6"/>
        <v/>
      </c>
      <c r="G219" s="8"/>
      <c r="H219" s="9" t="str">
        <f t="shared" si="7"/>
        <v/>
      </c>
    </row>
    <row r="220" spans="1:8" x14ac:dyDescent="0.25">
      <c r="A220" s="7"/>
      <c r="B220" s="8"/>
      <c r="C220" s="9" t="str">
        <f>IF($A220="","",SUMIFS(tblVentas[Total Venta],tblVentas[Fecha],$A220,tblVentas[Forma de Pago],"Efectivo"))</f>
        <v/>
      </c>
      <c r="D220" s="9" t="str">
        <f>IF($A220="","",SUMIFS(tblVentas[Total Venta],tblVentas[Fecha],$A220,tblVentas[Forma de Pago],"Transferencia/Yape/Plin"))</f>
        <v/>
      </c>
      <c r="E220" s="9" t="str">
        <f>IF($A220="","",SUMIFS(tblCompras[Total],tblCompras[Fecha],$A220,tblCompras[Forma de Pago],"Efectivo")+SUMIFS(tblGastos[Monto],tblGastos[Fecha],$A220,tblGastos[Forma de Pago],"Efectivo"))</f>
        <v/>
      </c>
      <c r="F220" s="9" t="str">
        <f t="shared" si="6"/>
        <v/>
      </c>
      <c r="G220" s="8"/>
      <c r="H220" s="9" t="str">
        <f t="shared" si="7"/>
        <v/>
      </c>
    </row>
    <row r="221" spans="1:8" x14ac:dyDescent="0.25">
      <c r="A221" s="7"/>
      <c r="B221" s="8"/>
      <c r="C221" s="9" t="str">
        <f>IF($A221="","",SUMIFS(tblVentas[Total Venta],tblVentas[Fecha],$A221,tblVentas[Forma de Pago],"Efectivo"))</f>
        <v/>
      </c>
      <c r="D221" s="9" t="str">
        <f>IF($A221="","",SUMIFS(tblVentas[Total Venta],tblVentas[Fecha],$A221,tblVentas[Forma de Pago],"Transferencia/Yape/Plin"))</f>
        <v/>
      </c>
      <c r="E221" s="9" t="str">
        <f>IF($A221="","",SUMIFS(tblCompras[Total],tblCompras[Fecha],$A221,tblCompras[Forma de Pago],"Efectivo")+SUMIFS(tblGastos[Monto],tblGastos[Fecha],$A221,tblGastos[Forma de Pago],"Efectivo"))</f>
        <v/>
      </c>
      <c r="F221" s="9" t="str">
        <f t="shared" si="6"/>
        <v/>
      </c>
      <c r="G221" s="8"/>
      <c r="H221" s="9" t="str">
        <f t="shared" si="7"/>
        <v/>
      </c>
    </row>
    <row r="222" spans="1:8" x14ac:dyDescent="0.25">
      <c r="A222" s="7"/>
      <c r="B222" s="8"/>
      <c r="C222" s="9" t="str">
        <f>IF($A222="","",SUMIFS(tblVentas[Total Venta],tblVentas[Fecha],$A222,tblVentas[Forma de Pago],"Efectivo"))</f>
        <v/>
      </c>
      <c r="D222" s="9" t="str">
        <f>IF($A222="","",SUMIFS(tblVentas[Total Venta],tblVentas[Fecha],$A222,tblVentas[Forma de Pago],"Transferencia/Yape/Plin"))</f>
        <v/>
      </c>
      <c r="E222" s="9" t="str">
        <f>IF($A222="","",SUMIFS(tblCompras[Total],tblCompras[Fecha],$A222,tblCompras[Forma de Pago],"Efectivo")+SUMIFS(tblGastos[Monto],tblGastos[Fecha],$A222,tblGastos[Forma de Pago],"Efectivo"))</f>
        <v/>
      </c>
      <c r="F222" s="9" t="str">
        <f t="shared" si="6"/>
        <v/>
      </c>
      <c r="G222" s="8"/>
      <c r="H222" s="9" t="str">
        <f t="shared" si="7"/>
        <v/>
      </c>
    </row>
    <row r="223" spans="1:8" x14ac:dyDescent="0.25">
      <c r="A223" s="7"/>
      <c r="B223" s="8"/>
      <c r="C223" s="9" t="str">
        <f>IF($A223="","",SUMIFS(tblVentas[Total Venta],tblVentas[Fecha],$A223,tblVentas[Forma de Pago],"Efectivo"))</f>
        <v/>
      </c>
      <c r="D223" s="9" t="str">
        <f>IF($A223="","",SUMIFS(tblVentas[Total Venta],tblVentas[Fecha],$A223,tblVentas[Forma de Pago],"Transferencia/Yape/Plin"))</f>
        <v/>
      </c>
      <c r="E223" s="9" t="str">
        <f>IF($A223="","",SUMIFS(tblCompras[Total],tblCompras[Fecha],$A223,tblCompras[Forma de Pago],"Efectivo")+SUMIFS(tblGastos[Monto],tblGastos[Fecha],$A223,tblGastos[Forma de Pago],"Efectivo"))</f>
        <v/>
      </c>
      <c r="F223" s="9" t="str">
        <f t="shared" si="6"/>
        <v/>
      </c>
      <c r="G223" s="8"/>
      <c r="H223" s="9" t="str">
        <f t="shared" si="7"/>
        <v/>
      </c>
    </row>
    <row r="224" spans="1:8" x14ac:dyDescent="0.25">
      <c r="A224" s="7"/>
      <c r="B224" s="8"/>
      <c r="C224" s="9" t="str">
        <f>IF($A224="","",SUMIFS(tblVentas[Total Venta],tblVentas[Fecha],$A224,tblVentas[Forma de Pago],"Efectivo"))</f>
        <v/>
      </c>
      <c r="D224" s="9" t="str">
        <f>IF($A224="","",SUMIFS(tblVentas[Total Venta],tblVentas[Fecha],$A224,tblVentas[Forma de Pago],"Transferencia/Yape/Plin"))</f>
        <v/>
      </c>
      <c r="E224" s="9" t="str">
        <f>IF($A224="","",SUMIFS(tblCompras[Total],tblCompras[Fecha],$A224,tblCompras[Forma de Pago],"Efectivo")+SUMIFS(tblGastos[Monto],tblGastos[Fecha],$A224,tblGastos[Forma de Pago],"Efectivo"))</f>
        <v/>
      </c>
      <c r="F224" s="9" t="str">
        <f t="shared" si="6"/>
        <v/>
      </c>
      <c r="G224" s="8"/>
      <c r="H224" s="9" t="str">
        <f t="shared" si="7"/>
        <v/>
      </c>
    </row>
    <row r="225" spans="1:8" x14ac:dyDescent="0.25">
      <c r="A225" s="7"/>
      <c r="B225" s="8"/>
      <c r="C225" s="9" t="str">
        <f>IF($A225="","",SUMIFS(tblVentas[Total Venta],tblVentas[Fecha],$A225,tblVentas[Forma de Pago],"Efectivo"))</f>
        <v/>
      </c>
      <c r="D225" s="9" t="str">
        <f>IF($A225="","",SUMIFS(tblVentas[Total Venta],tblVentas[Fecha],$A225,tblVentas[Forma de Pago],"Transferencia/Yape/Plin"))</f>
        <v/>
      </c>
      <c r="E225" s="9" t="str">
        <f>IF($A225="","",SUMIFS(tblCompras[Total],tblCompras[Fecha],$A225,tblCompras[Forma de Pago],"Efectivo")+SUMIFS(tblGastos[Monto],tblGastos[Fecha],$A225,tblGastos[Forma de Pago],"Efectivo"))</f>
        <v/>
      </c>
      <c r="F225" s="9" t="str">
        <f t="shared" si="6"/>
        <v/>
      </c>
      <c r="G225" s="8"/>
      <c r="H225" s="9" t="str">
        <f t="shared" si="7"/>
        <v/>
      </c>
    </row>
    <row r="226" spans="1:8" x14ac:dyDescent="0.25">
      <c r="A226" s="7"/>
      <c r="B226" s="8"/>
      <c r="C226" s="9" t="str">
        <f>IF($A226="","",SUMIFS(tblVentas[Total Venta],tblVentas[Fecha],$A226,tblVentas[Forma de Pago],"Efectivo"))</f>
        <v/>
      </c>
      <c r="D226" s="9" t="str">
        <f>IF($A226="","",SUMIFS(tblVentas[Total Venta],tblVentas[Fecha],$A226,tblVentas[Forma de Pago],"Transferencia/Yape/Plin"))</f>
        <v/>
      </c>
      <c r="E226" s="9" t="str">
        <f>IF($A226="","",SUMIFS(tblCompras[Total],tblCompras[Fecha],$A226,tblCompras[Forma de Pago],"Efectivo")+SUMIFS(tblGastos[Monto],tblGastos[Fecha],$A226,tblGastos[Forma de Pago],"Efectivo"))</f>
        <v/>
      </c>
      <c r="F226" s="9" t="str">
        <f t="shared" si="6"/>
        <v/>
      </c>
      <c r="G226" s="8"/>
      <c r="H226" s="9" t="str">
        <f t="shared" si="7"/>
        <v/>
      </c>
    </row>
    <row r="227" spans="1:8" x14ac:dyDescent="0.25">
      <c r="A227" s="7"/>
      <c r="B227" s="8"/>
      <c r="C227" s="9" t="str">
        <f>IF($A227="","",SUMIFS(tblVentas[Total Venta],tblVentas[Fecha],$A227,tblVentas[Forma de Pago],"Efectivo"))</f>
        <v/>
      </c>
      <c r="D227" s="9" t="str">
        <f>IF($A227="","",SUMIFS(tblVentas[Total Venta],tblVentas[Fecha],$A227,tblVentas[Forma de Pago],"Transferencia/Yape/Plin"))</f>
        <v/>
      </c>
      <c r="E227" s="9" t="str">
        <f>IF($A227="","",SUMIFS(tblCompras[Total],tblCompras[Fecha],$A227,tblCompras[Forma de Pago],"Efectivo")+SUMIFS(tblGastos[Monto],tblGastos[Fecha],$A227,tblGastos[Forma de Pago],"Efectivo"))</f>
        <v/>
      </c>
      <c r="F227" s="9" t="str">
        <f t="shared" si="6"/>
        <v/>
      </c>
      <c r="G227" s="8"/>
      <c r="H227" s="9" t="str">
        <f t="shared" si="7"/>
        <v/>
      </c>
    </row>
    <row r="228" spans="1:8" x14ac:dyDescent="0.25">
      <c r="A228" s="7"/>
      <c r="B228" s="8"/>
      <c r="C228" s="9" t="str">
        <f>IF($A228="","",SUMIFS(tblVentas[Total Venta],tblVentas[Fecha],$A228,tblVentas[Forma de Pago],"Efectivo"))</f>
        <v/>
      </c>
      <c r="D228" s="9" t="str">
        <f>IF($A228="","",SUMIFS(tblVentas[Total Venta],tblVentas[Fecha],$A228,tblVentas[Forma de Pago],"Transferencia/Yape/Plin"))</f>
        <v/>
      </c>
      <c r="E228" s="9" t="str">
        <f>IF($A228="","",SUMIFS(tblCompras[Total],tblCompras[Fecha],$A228,tblCompras[Forma de Pago],"Efectivo")+SUMIFS(tblGastos[Monto],tblGastos[Fecha],$A228,tblGastos[Forma de Pago],"Efectivo"))</f>
        <v/>
      </c>
      <c r="F228" s="9" t="str">
        <f t="shared" si="6"/>
        <v/>
      </c>
      <c r="G228" s="8"/>
      <c r="H228" s="9" t="str">
        <f t="shared" si="7"/>
        <v/>
      </c>
    </row>
    <row r="229" spans="1:8" x14ac:dyDescent="0.25">
      <c r="A229" s="7"/>
      <c r="B229" s="8"/>
      <c r="C229" s="9" t="str">
        <f>IF($A229="","",SUMIFS(tblVentas[Total Venta],tblVentas[Fecha],$A229,tblVentas[Forma de Pago],"Efectivo"))</f>
        <v/>
      </c>
      <c r="D229" s="9" t="str">
        <f>IF($A229="","",SUMIFS(tblVentas[Total Venta],tblVentas[Fecha],$A229,tblVentas[Forma de Pago],"Transferencia/Yape/Plin"))</f>
        <v/>
      </c>
      <c r="E229" s="9" t="str">
        <f>IF($A229="","",SUMIFS(tblCompras[Total],tblCompras[Fecha],$A229,tblCompras[Forma de Pago],"Efectivo")+SUMIFS(tblGastos[Monto],tblGastos[Fecha],$A229,tblGastos[Forma de Pago],"Efectivo"))</f>
        <v/>
      </c>
      <c r="F229" s="9" t="str">
        <f t="shared" si="6"/>
        <v/>
      </c>
      <c r="G229" s="8"/>
      <c r="H229" s="9" t="str">
        <f t="shared" si="7"/>
        <v/>
      </c>
    </row>
    <row r="230" spans="1:8" x14ac:dyDescent="0.25">
      <c r="A230" s="7"/>
      <c r="B230" s="8"/>
      <c r="C230" s="9" t="str">
        <f>IF($A230="","",SUMIFS(tblVentas[Total Venta],tblVentas[Fecha],$A230,tblVentas[Forma de Pago],"Efectivo"))</f>
        <v/>
      </c>
      <c r="D230" s="9" t="str">
        <f>IF($A230="","",SUMIFS(tblVentas[Total Venta],tblVentas[Fecha],$A230,tblVentas[Forma de Pago],"Transferencia/Yape/Plin"))</f>
        <v/>
      </c>
      <c r="E230" s="9" t="str">
        <f>IF($A230="","",SUMIFS(tblCompras[Total],tblCompras[Fecha],$A230,tblCompras[Forma de Pago],"Efectivo")+SUMIFS(tblGastos[Monto],tblGastos[Fecha],$A230,tblGastos[Forma de Pago],"Efectivo"))</f>
        <v/>
      </c>
      <c r="F230" s="9" t="str">
        <f t="shared" si="6"/>
        <v/>
      </c>
      <c r="G230" s="8"/>
      <c r="H230" s="9" t="str">
        <f t="shared" si="7"/>
        <v/>
      </c>
    </row>
    <row r="231" spans="1:8" x14ac:dyDescent="0.25">
      <c r="A231" s="7"/>
      <c r="B231" s="8"/>
      <c r="C231" s="9" t="str">
        <f>IF($A231="","",SUMIFS(tblVentas[Total Venta],tblVentas[Fecha],$A231,tblVentas[Forma de Pago],"Efectivo"))</f>
        <v/>
      </c>
      <c r="D231" s="9" t="str">
        <f>IF($A231="","",SUMIFS(tblVentas[Total Venta],tblVentas[Fecha],$A231,tblVentas[Forma de Pago],"Transferencia/Yape/Plin"))</f>
        <v/>
      </c>
      <c r="E231" s="9" t="str">
        <f>IF($A231="","",SUMIFS(tblCompras[Total],tblCompras[Fecha],$A231,tblCompras[Forma de Pago],"Efectivo")+SUMIFS(tblGastos[Monto],tblGastos[Fecha],$A231,tblGastos[Forma de Pago],"Efectivo"))</f>
        <v/>
      </c>
      <c r="F231" s="9" t="str">
        <f t="shared" si="6"/>
        <v/>
      </c>
      <c r="G231" s="8"/>
      <c r="H231" s="9" t="str">
        <f t="shared" si="7"/>
        <v/>
      </c>
    </row>
    <row r="232" spans="1:8" x14ac:dyDescent="0.25">
      <c r="A232" s="7"/>
      <c r="B232" s="8"/>
      <c r="C232" s="9" t="str">
        <f>IF($A232="","",SUMIFS(tblVentas[Total Venta],tblVentas[Fecha],$A232,tblVentas[Forma de Pago],"Efectivo"))</f>
        <v/>
      </c>
      <c r="D232" s="9" t="str">
        <f>IF($A232="","",SUMIFS(tblVentas[Total Venta],tblVentas[Fecha],$A232,tblVentas[Forma de Pago],"Transferencia/Yape/Plin"))</f>
        <v/>
      </c>
      <c r="E232" s="9" t="str">
        <f>IF($A232="","",SUMIFS(tblCompras[Total],tblCompras[Fecha],$A232,tblCompras[Forma de Pago],"Efectivo")+SUMIFS(tblGastos[Monto],tblGastos[Fecha],$A232,tblGastos[Forma de Pago],"Efectivo"))</f>
        <v/>
      </c>
      <c r="F232" s="9" t="str">
        <f t="shared" si="6"/>
        <v/>
      </c>
      <c r="G232" s="8"/>
      <c r="H232" s="9" t="str">
        <f t="shared" si="7"/>
        <v/>
      </c>
    </row>
    <row r="233" spans="1:8" x14ac:dyDescent="0.25">
      <c r="A233" s="7"/>
      <c r="B233" s="8"/>
      <c r="C233" s="9" t="str">
        <f>IF($A233="","",SUMIFS(tblVentas[Total Venta],tblVentas[Fecha],$A233,tblVentas[Forma de Pago],"Efectivo"))</f>
        <v/>
      </c>
      <c r="D233" s="9" t="str">
        <f>IF($A233="","",SUMIFS(tblVentas[Total Venta],tblVentas[Fecha],$A233,tblVentas[Forma de Pago],"Transferencia/Yape/Plin"))</f>
        <v/>
      </c>
      <c r="E233" s="9" t="str">
        <f>IF($A233="","",SUMIFS(tblCompras[Total],tblCompras[Fecha],$A233,tblCompras[Forma de Pago],"Efectivo")+SUMIFS(tblGastos[Monto],tblGastos[Fecha],$A233,tblGastos[Forma de Pago],"Efectivo"))</f>
        <v/>
      </c>
      <c r="F233" s="9" t="str">
        <f t="shared" si="6"/>
        <v/>
      </c>
      <c r="G233" s="8"/>
      <c r="H233" s="9" t="str">
        <f t="shared" si="7"/>
        <v/>
      </c>
    </row>
    <row r="234" spans="1:8" x14ac:dyDescent="0.25">
      <c r="A234" s="7"/>
      <c r="B234" s="8"/>
      <c r="C234" s="9" t="str">
        <f>IF($A234="","",SUMIFS(tblVentas[Total Venta],tblVentas[Fecha],$A234,tblVentas[Forma de Pago],"Efectivo"))</f>
        <v/>
      </c>
      <c r="D234" s="9" t="str">
        <f>IF($A234="","",SUMIFS(tblVentas[Total Venta],tblVentas[Fecha],$A234,tblVentas[Forma de Pago],"Transferencia/Yape/Plin"))</f>
        <v/>
      </c>
      <c r="E234" s="9" t="str">
        <f>IF($A234="","",SUMIFS(tblCompras[Total],tblCompras[Fecha],$A234,tblCompras[Forma de Pago],"Efectivo")+SUMIFS(tblGastos[Monto],tblGastos[Fecha],$A234,tblGastos[Forma de Pago],"Efectivo"))</f>
        <v/>
      </c>
      <c r="F234" s="9" t="str">
        <f t="shared" si="6"/>
        <v/>
      </c>
      <c r="G234" s="8"/>
      <c r="H234" s="9" t="str">
        <f t="shared" si="7"/>
        <v/>
      </c>
    </row>
    <row r="235" spans="1:8" x14ac:dyDescent="0.25">
      <c r="A235" s="7"/>
      <c r="B235" s="8"/>
      <c r="C235" s="9" t="str">
        <f>IF($A235="","",SUMIFS(tblVentas[Total Venta],tblVentas[Fecha],$A235,tblVentas[Forma de Pago],"Efectivo"))</f>
        <v/>
      </c>
      <c r="D235" s="9" t="str">
        <f>IF($A235="","",SUMIFS(tblVentas[Total Venta],tblVentas[Fecha],$A235,tblVentas[Forma de Pago],"Transferencia/Yape/Plin"))</f>
        <v/>
      </c>
      <c r="E235" s="9" t="str">
        <f>IF($A235="","",SUMIFS(tblCompras[Total],tblCompras[Fecha],$A235,tblCompras[Forma de Pago],"Efectivo")+SUMIFS(tblGastos[Monto],tblGastos[Fecha],$A235,tblGastos[Forma de Pago],"Efectivo"))</f>
        <v/>
      </c>
      <c r="F235" s="9" t="str">
        <f t="shared" si="6"/>
        <v/>
      </c>
      <c r="G235" s="8"/>
      <c r="H235" s="9" t="str">
        <f t="shared" si="7"/>
        <v/>
      </c>
    </row>
    <row r="236" spans="1:8" x14ac:dyDescent="0.25">
      <c r="A236" s="7"/>
      <c r="B236" s="8"/>
      <c r="C236" s="9" t="str">
        <f>IF($A236="","",SUMIFS(tblVentas[Total Venta],tblVentas[Fecha],$A236,tblVentas[Forma de Pago],"Efectivo"))</f>
        <v/>
      </c>
      <c r="D236" s="9" t="str">
        <f>IF($A236="","",SUMIFS(tblVentas[Total Venta],tblVentas[Fecha],$A236,tblVentas[Forma de Pago],"Transferencia/Yape/Plin"))</f>
        <v/>
      </c>
      <c r="E236" s="9" t="str">
        <f>IF($A236="","",SUMIFS(tblCompras[Total],tblCompras[Fecha],$A236,tblCompras[Forma de Pago],"Efectivo")+SUMIFS(tblGastos[Monto],tblGastos[Fecha],$A236,tblGastos[Forma de Pago],"Efectivo"))</f>
        <v/>
      </c>
      <c r="F236" s="9" t="str">
        <f t="shared" si="6"/>
        <v/>
      </c>
      <c r="G236" s="8"/>
      <c r="H236" s="9" t="str">
        <f t="shared" si="7"/>
        <v/>
      </c>
    </row>
    <row r="237" spans="1:8" x14ac:dyDescent="0.25">
      <c r="A237" s="7"/>
      <c r="B237" s="8"/>
      <c r="C237" s="9" t="str">
        <f>IF($A237="","",SUMIFS(tblVentas[Total Venta],tblVentas[Fecha],$A237,tblVentas[Forma de Pago],"Efectivo"))</f>
        <v/>
      </c>
      <c r="D237" s="9" t="str">
        <f>IF($A237="","",SUMIFS(tblVentas[Total Venta],tblVentas[Fecha],$A237,tblVentas[Forma de Pago],"Transferencia/Yape/Plin"))</f>
        <v/>
      </c>
      <c r="E237" s="9" t="str">
        <f>IF($A237="","",SUMIFS(tblCompras[Total],tblCompras[Fecha],$A237,tblCompras[Forma de Pago],"Efectivo")+SUMIFS(tblGastos[Monto],tblGastos[Fecha],$A237,tblGastos[Forma de Pago],"Efectivo"))</f>
        <v/>
      </c>
      <c r="F237" s="9" t="str">
        <f t="shared" si="6"/>
        <v/>
      </c>
      <c r="G237" s="8"/>
      <c r="H237" s="9" t="str">
        <f t="shared" si="7"/>
        <v/>
      </c>
    </row>
    <row r="238" spans="1:8" x14ac:dyDescent="0.25">
      <c r="A238" s="7"/>
      <c r="B238" s="8"/>
      <c r="C238" s="9" t="str">
        <f>IF($A238="","",SUMIFS(tblVentas[Total Venta],tblVentas[Fecha],$A238,tblVentas[Forma de Pago],"Efectivo"))</f>
        <v/>
      </c>
      <c r="D238" s="9" t="str">
        <f>IF($A238="","",SUMIFS(tblVentas[Total Venta],tblVentas[Fecha],$A238,tblVentas[Forma de Pago],"Transferencia/Yape/Plin"))</f>
        <v/>
      </c>
      <c r="E238" s="9" t="str">
        <f>IF($A238="","",SUMIFS(tblCompras[Total],tblCompras[Fecha],$A238,tblCompras[Forma de Pago],"Efectivo")+SUMIFS(tblGastos[Monto],tblGastos[Fecha],$A238,tblGastos[Forma de Pago],"Efectivo"))</f>
        <v/>
      </c>
      <c r="F238" s="9" t="str">
        <f t="shared" si="6"/>
        <v/>
      </c>
      <c r="G238" s="8"/>
      <c r="H238" s="9" t="str">
        <f t="shared" si="7"/>
        <v/>
      </c>
    </row>
    <row r="239" spans="1:8" x14ac:dyDescent="0.25">
      <c r="A239" s="7"/>
      <c r="B239" s="8"/>
      <c r="C239" s="9" t="str">
        <f>IF($A239="","",SUMIFS(tblVentas[Total Venta],tblVentas[Fecha],$A239,tblVentas[Forma de Pago],"Efectivo"))</f>
        <v/>
      </c>
      <c r="D239" s="9" t="str">
        <f>IF($A239="","",SUMIFS(tblVentas[Total Venta],tblVentas[Fecha],$A239,tblVentas[Forma de Pago],"Transferencia/Yape/Plin"))</f>
        <v/>
      </c>
      <c r="E239" s="9" t="str">
        <f>IF($A239="","",SUMIFS(tblCompras[Total],tblCompras[Fecha],$A239,tblCompras[Forma de Pago],"Efectivo")+SUMIFS(tblGastos[Monto],tblGastos[Fecha],$A239,tblGastos[Forma de Pago],"Efectivo"))</f>
        <v/>
      </c>
      <c r="F239" s="9" t="str">
        <f t="shared" si="6"/>
        <v/>
      </c>
      <c r="G239" s="8"/>
      <c r="H239" s="9" t="str">
        <f t="shared" si="7"/>
        <v/>
      </c>
    </row>
    <row r="240" spans="1:8" x14ac:dyDescent="0.25">
      <c r="A240" s="7"/>
      <c r="B240" s="8"/>
      <c r="C240" s="9" t="str">
        <f>IF($A240="","",SUMIFS(tblVentas[Total Venta],tblVentas[Fecha],$A240,tblVentas[Forma de Pago],"Efectivo"))</f>
        <v/>
      </c>
      <c r="D240" s="9" t="str">
        <f>IF($A240="","",SUMIFS(tblVentas[Total Venta],tblVentas[Fecha],$A240,tblVentas[Forma de Pago],"Transferencia/Yape/Plin"))</f>
        <v/>
      </c>
      <c r="E240" s="9" t="str">
        <f>IF($A240="","",SUMIFS(tblCompras[Total],tblCompras[Fecha],$A240,tblCompras[Forma de Pago],"Efectivo")+SUMIFS(tblGastos[Monto],tblGastos[Fecha],$A240,tblGastos[Forma de Pago],"Efectivo"))</f>
        <v/>
      </c>
      <c r="F240" s="9" t="str">
        <f t="shared" si="6"/>
        <v/>
      </c>
      <c r="G240" s="8"/>
      <c r="H240" s="9" t="str">
        <f t="shared" si="7"/>
        <v/>
      </c>
    </row>
    <row r="241" spans="1:8" x14ac:dyDescent="0.25">
      <c r="A241" s="7"/>
      <c r="B241" s="8"/>
      <c r="C241" s="9" t="str">
        <f>IF($A241="","",SUMIFS(tblVentas[Total Venta],tblVentas[Fecha],$A241,tblVentas[Forma de Pago],"Efectivo"))</f>
        <v/>
      </c>
      <c r="D241" s="9" t="str">
        <f>IF($A241="","",SUMIFS(tblVentas[Total Venta],tblVentas[Fecha],$A241,tblVentas[Forma de Pago],"Transferencia/Yape/Plin"))</f>
        <v/>
      </c>
      <c r="E241" s="9" t="str">
        <f>IF($A241="","",SUMIFS(tblCompras[Total],tblCompras[Fecha],$A241,tblCompras[Forma de Pago],"Efectivo")+SUMIFS(tblGastos[Monto],tblGastos[Fecha],$A241,tblGastos[Forma de Pago],"Efectivo"))</f>
        <v/>
      </c>
      <c r="F241" s="9" t="str">
        <f t="shared" si="6"/>
        <v/>
      </c>
      <c r="G241" s="8"/>
      <c r="H241" s="9" t="str">
        <f t="shared" si="7"/>
        <v/>
      </c>
    </row>
    <row r="242" spans="1:8" x14ac:dyDescent="0.25">
      <c r="A242" s="7"/>
      <c r="B242" s="8"/>
      <c r="C242" s="9" t="str">
        <f>IF($A242="","",SUMIFS(tblVentas[Total Venta],tblVentas[Fecha],$A242,tblVentas[Forma de Pago],"Efectivo"))</f>
        <v/>
      </c>
      <c r="D242" s="9" t="str">
        <f>IF($A242="","",SUMIFS(tblVentas[Total Venta],tblVentas[Fecha],$A242,tblVentas[Forma de Pago],"Transferencia/Yape/Plin"))</f>
        <v/>
      </c>
      <c r="E242" s="9" t="str">
        <f>IF($A242="","",SUMIFS(tblCompras[Total],tblCompras[Fecha],$A242,tblCompras[Forma de Pago],"Efectivo")+SUMIFS(tblGastos[Monto],tblGastos[Fecha],$A242,tblGastos[Forma de Pago],"Efectivo"))</f>
        <v/>
      </c>
      <c r="F242" s="9" t="str">
        <f t="shared" si="6"/>
        <v/>
      </c>
      <c r="G242" s="8"/>
      <c r="H242" s="9" t="str">
        <f t="shared" si="7"/>
        <v/>
      </c>
    </row>
    <row r="243" spans="1:8" x14ac:dyDescent="0.25">
      <c r="A243" s="7"/>
      <c r="B243" s="8"/>
      <c r="C243" s="9" t="str">
        <f>IF($A243="","",SUMIFS(tblVentas[Total Venta],tblVentas[Fecha],$A243,tblVentas[Forma de Pago],"Efectivo"))</f>
        <v/>
      </c>
      <c r="D243" s="9" t="str">
        <f>IF($A243="","",SUMIFS(tblVentas[Total Venta],tblVentas[Fecha],$A243,tblVentas[Forma de Pago],"Transferencia/Yape/Plin"))</f>
        <v/>
      </c>
      <c r="E243" s="9" t="str">
        <f>IF($A243="","",SUMIFS(tblCompras[Total],tblCompras[Fecha],$A243,tblCompras[Forma de Pago],"Efectivo")+SUMIFS(tblGastos[Monto],tblGastos[Fecha],$A243,tblGastos[Forma de Pago],"Efectivo"))</f>
        <v/>
      </c>
      <c r="F243" s="9" t="str">
        <f t="shared" si="6"/>
        <v/>
      </c>
      <c r="G243" s="8"/>
      <c r="H243" s="9" t="str">
        <f t="shared" si="7"/>
        <v/>
      </c>
    </row>
    <row r="244" spans="1:8" x14ac:dyDescent="0.25">
      <c r="A244" s="7"/>
      <c r="B244" s="8"/>
      <c r="C244" s="9" t="str">
        <f>IF($A244="","",SUMIFS(tblVentas[Total Venta],tblVentas[Fecha],$A244,tblVentas[Forma de Pago],"Efectivo"))</f>
        <v/>
      </c>
      <c r="D244" s="9" t="str">
        <f>IF($A244="","",SUMIFS(tblVentas[Total Venta],tblVentas[Fecha],$A244,tblVentas[Forma de Pago],"Transferencia/Yape/Plin"))</f>
        <v/>
      </c>
      <c r="E244" s="9" t="str">
        <f>IF($A244="","",SUMIFS(tblCompras[Total],tblCompras[Fecha],$A244,tblCompras[Forma de Pago],"Efectivo")+SUMIFS(tblGastos[Monto],tblGastos[Fecha],$A244,tblGastos[Forma de Pago],"Efectivo"))</f>
        <v/>
      </c>
      <c r="F244" s="9" t="str">
        <f t="shared" si="6"/>
        <v/>
      </c>
      <c r="G244" s="8"/>
      <c r="H244" s="9" t="str">
        <f t="shared" si="7"/>
        <v/>
      </c>
    </row>
    <row r="245" spans="1:8" x14ac:dyDescent="0.25">
      <c r="A245" s="7"/>
      <c r="B245" s="8"/>
      <c r="C245" s="9" t="str">
        <f>IF($A245="","",SUMIFS(tblVentas[Total Venta],tblVentas[Fecha],$A245,tblVentas[Forma de Pago],"Efectivo"))</f>
        <v/>
      </c>
      <c r="D245" s="9" t="str">
        <f>IF($A245="","",SUMIFS(tblVentas[Total Venta],tblVentas[Fecha],$A245,tblVentas[Forma de Pago],"Transferencia/Yape/Plin"))</f>
        <v/>
      </c>
      <c r="E245" s="9" t="str">
        <f>IF($A245="","",SUMIFS(tblCompras[Total],tblCompras[Fecha],$A245,tblCompras[Forma de Pago],"Efectivo")+SUMIFS(tblGastos[Monto],tblGastos[Fecha],$A245,tblGastos[Forma de Pago],"Efectivo"))</f>
        <v/>
      </c>
      <c r="F245" s="9" t="str">
        <f t="shared" si="6"/>
        <v/>
      </c>
      <c r="G245" s="8"/>
      <c r="H245" s="9" t="str">
        <f t="shared" si="7"/>
        <v/>
      </c>
    </row>
    <row r="246" spans="1:8" x14ac:dyDescent="0.25">
      <c r="A246" s="7"/>
      <c r="B246" s="8"/>
      <c r="C246" s="9" t="str">
        <f>IF($A246="","",SUMIFS(tblVentas[Total Venta],tblVentas[Fecha],$A246,tblVentas[Forma de Pago],"Efectivo"))</f>
        <v/>
      </c>
      <c r="D246" s="9" t="str">
        <f>IF($A246="","",SUMIFS(tblVentas[Total Venta],tblVentas[Fecha],$A246,tblVentas[Forma de Pago],"Transferencia/Yape/Plin"))</f>
        <v/>
      </c>
      <c r="E246" s="9" t="str">
        <f>IF($A246="","",SUMIFS(tblCompras[Total],tblCompras[Fecha],$A246,tblCompras[Forma de Pago],"Efectivo")+SUMIFS(tblGastos[Monto],tblGastos[Fecha],$A246,tblGastos[Forma de Pago],"Efectivo"))</f>
        <v/>
      </c>
      <c r="F246" s="9" t="str">
        <f t="shared" si="6"/>
        <v/>
      </c>
      <c r="G246" s="8"/>
      <c r="H246" s="9" t="str">
        <f t="shared" si="7"/>
        <v/>
      </c>
    </row>
    <row r="247" spans="1:8" x14ac:dyDescent="0.25">
      <c r="A247" s="7"/>
      <c r="B247" s="8"/>
      <c r="C247" s="9" t="str">
        <f>IF($A247="","",SUMIFS(tblVentas[Total Venta],tblVentas[Fecha],$A247,tblVentas[Forma de Pago],"Efectivo"))</f>
        <v/>
      </c>
      <c r="D247" s="9" t="str">
        <f>IF($A247="","",SUMIFS(tblVentas[Total Venta],tblVentas[Fecha],$A247,tblVentas[Forma de Pago],"Transferencia/Yape/Plin"))</f>
        <v/>
      </c>
      <c r="E247" s="9" t="str">
        <f>IF($A247="","",SUMIFS(tblCompras[Total],tblCompras[Fecha],$A247,tblCompras[Forma de Pago],"Efectivo")+SUMIFS(tblGastos[Monto],tblGastos[Fecha],$A247,tblGastos[Forma de Pago],"Efectivo"))</f>
        <v/>
      </c>
      <c r="F247" s="9" t="str">
        <f t="shared" si="6"/>
        <v/>
      </c>
      <c r="G247" s="8"/>
      <c r="H247" s="9" t="str">
        <f t="shared" si="7"/>
        <v/>
      </c>
    </row>
    <row r="248" spans="1:8" x14ac:dyDescent="0.25">
      <c r="A248" s="7"/>
      <c r="B248" s="8"/>
      <c r="C248" s="9" t="str">
        <f>IF($A248="","",SUMIFS(tblVentas[Total Venta],tblVentas[Fecha],$A248,tblVentas[Forma de Pago],"Efectivo"))</f>
        <v/>
      </c>
      <c r="D248" s="9" t="str">
        <f>IF($A248="","",SUMIFS(tblVentas[Total Venta],tblVentas[Fecha],$A248,tblVentas[Forma de Pago],"Transferencia/Yape/Plin"))</f>
        <v/>
      </c>
      <c r="E248" s="9" t="str">
        <f>IF($A248="","",SUMIFS(tblCompras[Total],tblCompras[Fecha],$A248,tblCompras[Forma de Pago],"Efectivo")+SUMIFS(tblGastos[Monto],tblGastos[Fecha],$A248,tblGastos[Forma de Pago],"Efectivo"))</f>
        <v/>
      </c>
      <c r="F248" s="9" t="str">
        <f t="shared" si="6"/>
        <v/>
      </c>
      <c r="G248" s="8"/>
      <c r="H248" s="9" t="str">
        <f t="shared" si="7"/>
        <v/>
      </c>
    </row>
    <row r="249" spans="1:8" x14ac:dyDescent="0.25">
      <c r="A249" s="7"/>
      <c r="B249" s="8"/>
      <c r="C249" s="9" t="str">
        <f>IF($A249="","",SUMIFS(tblVentas[Total Venta],tblVentas[Fecha],$A249,tblVentas[Forma de Pago],"Efectivo"))</f>
        <v/>
      </c>
      <c r="D249" s="9" t="str">
        <f>IF($A249="","",SUMIFS(tblVentas[Total Venta],tblVentas[Fecha],$A249,tblVentas[Forma de Pago],"Transferencia/Yape/Plin"))</f>
        <v/>
      </c>
      <c r="E249" s="9" t="str">
        <f>IF($A249="","",SUMIFS(tblCompras[Total],tblCompras[Fecha],$A249,tblCompras[Forma de Pago],"Efectivo")+SUMIFS(tblGastos[Monto],tblGastos[Fecha],$A249,tblGastos[Forma de Pago],"Efectivo"))</f>
        <v/>
      </c>
      <c r="F249" s="9" t="str">
        <f t="shared" si="6"/>
        <v/>
      </c>
      <c r="G249" s="8"/>
      <c r="H249" s="9" t="str">
        <f t="shared" si="7"/>
        <v/>
      </c>
    </row>
    <row r="250" spans="1:8" x14ac:dyDescent="0.25">
      <c r="A250" s="7"/>
      <c r="B250" s="8"/>
      <c r="C250" s="9" t="str">
        <f>IF($A250="","",SUMIFS(tblVentas[Total Venta],tblVentas[Fecha],$A250,tblVentas[Forma de Pago],"Efectivo"))</f>
        <v/>
      </c>
      <c r="D250" s="9" t="str">
        <f>IF($A250="","",SUMIFS(tblVentas[Total Venta],tblVentas[Fecha],$A250,tblVentas[Forma de Pago],"Transferencia/Yape/Plin"))</f>
        <v/>
      </c>
      <c r="E250" s="9" t="str">
        <f>IF($A250="","",SUMIFS(tblCompras[Total],tblCompras[Fecha],$A250,tblCompras[Forma de Pago],"Efectivo")+SUMIFS(tblGastos[Monto],tblGastos[Fecha],$A250,tblGastos[Forma de Pago],"Efectivo"))</f>
        <v/>
      </c>
      <c r="F250" s="9" t="str">
        <f t="shared" si="6"/>
        <v/>
      </c>
      <c r="G250" s="8"/>
      <c r="H250" s="9" t="str">
        <f t="shared" si="7"/>
        <v/>
      </c>
    </row>
    <row r="251" spans="1:8" x14ac:dyDescent="0.25">
      <c r="A251" s="7"/>
      <c r="B251" s="8"/>
      <c r="C251" s="9" t="str">
        <f>IF($A251="","",SUMIFS(tblVentas[Total Venta],tblVentas[Fecha],$A251,tblVentas[Forma de Pago],"Efectivo"))</f>
        <v/>
      </c>
      <c r="D251" s="9" t="str">
        <f>IF($A251="","",SUMIFS(tblVentas[Total Venta],tblVentas[Fecha],$A251,tblVentas[Forma de Pago],"Transferencia/Yape/Plin"))</f>
        <v/>
      </c>
      <c r="E251" s="9" t="str">
        <f>IF($A251="","",SUMIFS(tblCompras[Total],tblCompras[Fecha],$A251,tblCompras[Forma de Pago],"Efectivo")+SUMIFS(tblGastos[Monto],tblGastos[Fecha],$A251,tblGastos[Forma de Pago],"Efectivo"))</f>
        <v/>
      </c>
      <c r="F251" s="9" t="str">
        <f t="shared" si="6"/>
        <v/>
      </c>
      <c r="G251" s="8"/>
      <c r="H251" s="9" t="str">
        <f t="shared" si="7"/>
        <v/>
      </c>
    </row>
    <row r="252" spans="1:8" x14ac:dyDescent="0.25">
      <c r="A252" s="7"/>
      <c r="B252" s="8"/>
      <c r="C252" s="9" t="str">
        <f>IF($A252="","",SUMIFS(tblVentas[Total Venta],tblVentas[Fecha],$A252,tblVentas[Forma de Pago],"Efectivo"))</f>
        <v/>
      </c>
      <c r="D252" s="9" t="str">
        <f>IF($A252="","",SUMIFS(tblVentas[Total Venta],tblVentas[Fecha],$A252,tblVentas[Forma de Pago],"Transferencia/Yape/Plin"))</f>
        <v/>
      </c>
      <c r="E252" s="9" t="str">
        <f>IF($A252="","",SUMIFS(tblCompras[Total],tblCompras[Fecha],$A252,tblCompras[Forma de Pago],"Efectivo")+SUMIFS(tblGastos[Monto],tblGastos[Fecha],$A252,tblGastos[Forma de Pago],"Efectivo"))</f>
        <v/>
      </c>
      <c r="F252" s="9" t="str">
        <f t="shared" si="6"/>
        <v/>
      </c>
      <c r="G252" s="8"/>
      <c r="H252" s="9" t="str">
        <f t="shared" si="7"/>
        <v/>
      </c>
    </row>
    <row r="253" spans="1:8" x14ac:dyDescent="0.25">
      <c r="A253" s="7"/>
      <c r="B253" s="8"/>
      <c r="C253" s="9" t="str">
        <f>IF($A253="","",SUMIFS(tblVentas[Total Venta],tblVentas[Fecha],$A253,tblVentas[Forma de Pago],"Efectivo"))</f>
        <v/>
      </c>
      <c r="D253" s="9" t="str">
        <f>IF($A253="","",SUMIFS(tblVentas[Total Venta],tblVentas[Fecha],$A253,tblVentas[Forma de Pago],"Transferencia/Yape/Plin"))</f>
        <v/>
      </c>
      <c r="E253" s="9" t="str">
        <f>IF($A253="","",SUMIFS(tblCompras[Total],tblCompras[Fecha],$A253,tblCompras[Forma de Pago],"Efectivo")+SUMIFS(tblGastos[Monto],tblGastos[Fecha],$A253,tblGastos[Forma de Pago],"Efectivo"))</f>
        <v/>
      </c>
      <c r="F253" s="9" t="str">
        <f t="shared" si="6"/>
        <v/>
      </c>
      <c r="G253" s="8"/>
      <c r="H253" s="9" t="str">
        <f t="shared" si="7"/>
        <v/>
      </c>
    </row>
    <row r="254" spans="1:8" x14ac:dyDescent="0.25">
      <c r="A254" s="7"/>
      <c r="B254" s="8"/>
      <c r="C254" s="9" t="str">
        <f>IF($A254="","",SUMIFS(tblVentas[Total Venta],tblVentas[Fecha],$A254,tblVentas[Forma de Pago],"Efectivo"))</f>
        <v/>
      </c>
      <c r="D254" s="9" t="str">
        <f>IF($A254="","",SUMIFS(tblVentas[Total Venta],tblVentas[Fecha],$A254,tblVentas[Forma de Pago],"Transferencia/Yape/Plin"))</f>
        <v/>
      </c>
      <c r="E254" s="9" t="str">
        <f>IF($A254="","",SUMIFS(tblCompras[Total],tblCompras[Fecha],$A254,tblCompras[Forma de Pago],"Efectivo")+SUMIFS(tblGastos[Monto],tblGastos[Fecha],$A254,tblGastos[Forma de Pago],"Efectivo"))</f>
        <v/>
      </c>
      <c r="F254" s="9" t="str">
        <f t="shared" si="6"/>
        <v/>
      </c>
      <c r="G254" s="8"/>
      <c r="H254" s="9" t="str">
        <f t="shared" si="7"/>
        <v/>
      </c>
    </row>
    <row r="255" spans="1:8" x14ac:dyDescent="0.25">
      <c r="A255" s="7"/>
      <c r="B255" s="8"/>
      <c r="C255" s="9" t="str">
        <f>IF($A255="","",SUMIFS(tblVentas[Total Venta],tblVentas[Fecha],$A255,tblVentas[Forma de Pago],"Efectivo"))</f>
        <v/>
      </c>
      <c r="D255" s="9" t="str">
        <f>IF($A255="","",SUMIFS(tblVentas[Total Venta],tblVentas[Fecha],$A255,tblVentas[Forma de Pago],"Transferencia/Yape/Plin"))</f>
        <v/>
      </c>
      <c r="E255" s="9" t="str">
        <f>IF($A255="","",SUMIFS(tblCompras[Total],tblCompras[Fecha],$A255,tblCompras[Forma de Pago],"Efectivo")+SUMIFS(tblGastos[Monto],tblGastos[Fecha],$A255,tblGastos[Forma de Pago],"Efectivo"))</f>
        <v/>
      </c>
      <c r="F255" s="9" t="str">
        <f t="shared" si="6"/>
        <v/>
      </c>
      <c r="G255" s="8"/>
      <c r="H255" s="9" t="str">
        <f t="shared" si="7"/>
        <v/>
      </c>
    </row>
    <row r="256" spans="1:8" x14ac:dyDescent="0.25">
      <c r="A256" s="7"/>
      <c r="B256" s="8"/>
      <c r="C256" s="9" t="str">
        <f>IF($A256="","",SUMIFS(tblVentas[Total Venta],tblVentas[Fecha],$A256,tblVentas[Forma de Pago],"Efectivo"))</f>
        <v/>
      </c>
      <c r="D256" s="9" t="str">
        <f>IF($A256="","",SUMIFS(tblVentas[Total Venta],tblVentas[Fecha],$A256,tblVentas[Forma de Pago],"Transferencia/Yape/Plin"))</f>
        <v/>
      </c>
      <c r="E256" s="9" t="str">
        <f>IF($A256="","",SUMIFS(tblCompras[Total],tblCompras[Fecha],$A256,tblCompras[Forma de Pago],"Efectivo")+SUMIFS(tblGastos[Monto],tblGastos[Fecha],$A256,tblGastos[Forma de Pago],"Efectivo"))</f>
        <v/>
      </c>
      <c r="F256" s="9" t="str">
        <f t="shared" si="6"/>
        <v/>
      </c>
      <c r="G256" s="8"/>
      <c r="H256" s="9" t="str">
        <f t="shared" si="7"/>
        <v/>
      </c>
    </row>
    <row r="257" spans="1:8" x14ac:dyDescent="0.25">
      <c r="A257" s="7"/>
      <c r="B257" s="8"/>
      <c r="C257" s="9" t="str">
        <f>IF($A257="","",SUMIFS(tblVentas[Total Venta],tblVentas[Fecha],$A257,tblVentas[Forma de Pago],"Efectivo"))</f>
        <v/>
      </c>
      <c r="D257" s="9" t="str">
        <f>IF($A257="","",SUMIFS(tblVentas[Total Venta],tblVentas[Fecha],$A257,tblVentas[Forma de Pago],"Transferencia/Yape/Plin"))</f>
        <v/>
      </c>
      <c r="E257" s="9" t="str">
        <f>IF($A257="","",SUMIFS(tblCompras[Total],tblCompras[Fecha],$A257,tblCompras[Forma de Pago],"Efectivo")+SUMIFS(tblGastos[Monto],tblGastos[Fecha],$A257,tblGastos[Forma de Pago],"Efectivo"))</f>
        <v/>
      </c>
      <c r="F257" s="9" t="str">
        <f t="shared" si="6"/>
        <v/>
      </c>
      <c r="G257" s="8"/>
      <c r="H257" s="9" t="str">
        <f t="shared" si="7"/>
        <v/>
      </c>
    </row>
    <row r="258" spans="1:8" x14ac:dyDescent="0.25">
      <c r="A258" s="7"/>
      <c r="B258" s="8"/>
      <c r="C258" s="9" t="str">
        <f>IF($A258="","",SUMIFS(tblVentas[Total Venta],tblVentas[Fecha],$A258,tblVentas[Forma de Pago],"Efectivo"))</f>
        <v/>
      </c>
      <c r="D258" s="9" t="str">
        <f>IF($A258="","",SUMIFS(tblVentas[Total Venta],tblVentas[Fecha],$A258,tblVentas[Forma de Pago],"Transferencia/Yape/Plin"))</f>
        <v/>
      </c>
      <c r="E258" s="9" t="str">
        <f>IF($A258="","",SUMIFS(tblCompras[Total],tblCompras[Fecha],$A258,tblCompras[Forma de Pago],"Efectivo")+SUMIFS(tblGastos[Monto],tblGastos[Fecha],$A258,tblGastos[Forma de Pago],"Efectivo"))</f>
        <v/>
      </c>
      <c r="F258" s="9" t="str">
        <f t="shared" si="6"/>
        <v/>
      </c>
      <c r="G258" s="8"/>
      <c r="H258" s="9" t="str">
        <f t="shared" si="7"/>
        <v/>
      </c>
    </row>
    <row r="259" spans="1:8" x14ac:dyDescent="0.25">
      <c r="A259" s="7"/>
      <c r="B259" s="8"/>
      <c r="C259" s="9" t="str">
        <f>IF($A259="","",SUMIFS(tblVentas[Total Venta],tblVentas[Fecha],$A259,tblVentas[Forma de Pago],"Efectivo"))</f>
        <v/>
      </c>
      <c r="D259" s="9" t="str">
        <f>IF($A259="","",SUMIFS(tblVentas[Total Venta],tblVentas[Fecha],$A259,tblVentas[Forma de Pago],"Transferencia/Yape/Plin"))</f>
        <v/>
      </c>
      <c r="E259" s="9" t="str">
        <f>IF($A259="","",SUMIFS(tblCompras[Total],tblCompras[Fecha],$A259,tblCompras[Forma de Pago],"Efectivo")+SUMIFS(tblGastos[Monto],tblGastos[Fecha],$A259,tblGastos[Forma de Pago],"Efectivo"))</f>
        <v/>
      </c>
      <c r="F259" s="9" t="str">
        <f t="shared" si="6"/>
        <v/>
      </c>
      <c r="G259" s="8"/>
      <c r="H259" s="9" t="str">
        <f t="shared" si="7"/>
        <v/>
      </c>
    </row>
    <row r="260" spans="1:8" x14ac:dyDescent="0.25">
      <c r="A260" s="7"/>
      <c r="B260" s="8"/>
      <c r="C260" s="9" t="str">
        <f>IF($A260="","",SUMIFS(tblVentas[Total Venta],tblVentas[Fecha],$A260,tblVentas[Forma de Pago],"Efectivo"))</f>
        <v/>
      </c>
      <c r="D260" s="9" t="str">
        <f>IF($A260="","",SUMIFS(tblVentas[Total Venta],tblVentas[Fecha],$A260,tblVentas[Forma de Pago],"Transferencia/Yape/Plin"))</f>
        <v/>
      </c>
      <c r="E260" s="9" t="str">
        <f>IF($A260="","",SUMIFS(tblCompras[Total],tblCompras[Fecha],$A260,tblCompras[Forma de Pago],"Efectivo")+SUMIFS(tblGastos[Monto],tblGastos[Fecha],$A260,tblGastos[Forma de Pago],"Efectivo"))</f>
        <v/>
      </c>
      <c r="F260" s="9" t="str">
        <f t="shared" ref="F260:F323" si="8">IF($A260="","",$B260+$C260-$E260)</f>
        <v/>
      </c>
      <c r="G260" s="8"/>
      <c r="H260" s="9" t="str">
        <f t="shared" ref="H260:H323" si="9">IF(OR($A260="",$G260=""),"",$G260-$F260)</f>
        <v/>
      </c>
    </row>
    <row r="261" spans="1:8" x14ac:dyDescent="0.25">
      <c r="A261" s="7"/>
      <c r="B261" s="8"/>
      <c r="C261" s="9" t="str">
        <f>IF($A261="","",SUMIFS(tblVentas[Total Venta],tblVentas[Fecha],$A261,tblVentas[Forma de Pago],"Efectivo"))</f>
        <v/>
      </c>
      <c r="D261" s="9" t="str">
        <f>IF($A261="","",SUMIFS(tblVentas[Total Venta],tblVentas[Fecha],$A261,tblVentas[Forma de Pago],"Transferencia/Yape/Plin"))</f>
        <v/>
      </c>
      <c r="E261" s="9" t="str">
        <f>IF($A261="","",SUMIFS(tblCompras[Total],tblCompras[Fecha],$A261,tblCompras[Forma de Pago],"Efectivo")+SUMIFS(tblGastos[Monto],tblGastos[Fecha],$A261,tblGastos[Forma de Pago],"Efectivo"))</f>
        <v/>
      </c>
      <c r="F261" s="9" t="str">
        <f t="shared" si="8"/>
        <v/>
      </c>
      <c r="G261" s="8"/>
      <c r="H261" s="9" t="str">
        <f t="shared" si="9"/>
        <v/>
      </c>
    </row>
    <row r="262" spans="1:8" x14ac:dyDescent="0.25">
      <c r="A262" s="7"/>
      <c r="B262" s="8"/>
      <c r="C262" s="9" t="str">
        <f>IF($A262="","",SUMIFS(tblVentas[Total Venta],tblVentas[Fecha],$A262,tblVentas[Forma de Pago],"Efectivo"))</f>
        <v/>
      </c>
      <c r="D262" s="9" t="str">
        <f>IF($A262="","",SUMIFS(tblVentas[Total Venta],tblVentas[Fecha],$A262,tblVentas[Forma de Pago],"Transferencia/Yape/Plin"))</f>
        <v/>
      </c>
      <c r="E262" s="9" t="str">
        <f>IF($A262="","",SUMIFS(tblCompras[Total],tblCompras[Fecha],$A262,tblCompras[Forma de Pago],"Efectivo")+SUMIFS(tblGastos[Monto],tblGastos[Fecha],$A262,tblGastos[Forma de Pago],"Efectivo"))</f>
        <v/>
      </c>
      <c r="F262" s="9" t="str">
        <f t="shared" si="8"/>
        <v/>
      </c>
      <c r="G262" s="8"/>
      <c r="H262" s="9" t="str">
        <f t="shared" si="9"/>
        <v/>
      </c>
    </row>
    <row r="263" spans="1:8" x14ac:dyDescent="0.25">
      <c r="A263" s="7"/>
      <c r="B263" s="8"/>
      <c r="C263" s="9" t="str">
        <f>IF($A263="","",SUMIFS(tblVentas[Total Venta],tblVentas[Fecha],$A263,tblVentas[Forma de Pago],"Efectivo"))</f>
        <v/>
      </c>
      <c r="D263" s="9" t="str">
        <f>IF($A263="","",SUMIFS(tblVentas[Total Venta],tblVentas[Fecha],$A263,tblVentas[Forma de Pago],"Transferencia/Yape/Plin"))</f>
        <v/>
      </c>
      <c r="E263" s="9" t="str">
        <f>IF($A263="","",SUMIFS(tblCompras[Total],tblCompras[Fecha],$A263,tblCompras[Forma de Pago],"Efectivo")+SUMIFS(tblGastos[Monto],tblGastos[Fecha],$A263,tblGastos[Forma de Pago],"Efectivo"))</f>
        <v/>
      </c>
      <c r="F263" s="9" t="str">
        <f t="shared" si="8"/>
        <v/>
      </c>
      <c r="G263" s="8"/>
      <c r="H263" s="9" t="str">
        <f t="shared" si="9"/>
        <v/>
      </c>
    </row>
    <row r="264" spans="1:8" x14ac:dyDescent="0.25">
      <c r="A264" s="7"/>
      <c r="B264" s="8"/>
      <c r="C264" s="9" t="str">
        <f>IF($A264="","",SUMIFS(tblVentas[Total Venta],tblVentas[Fecha],$A264,tblVentas[Forma de Pago],"Efectivo"))</f>
        <v/>
      </c>
      <c r="D264" s="9" t="str">
        <f>IF($A264="","",SUMIFS(tblVentas[Total Venta],tblVentas[Fecha],$A264,tblVentas[Forma de Pago],"Transferencia/Yape/Plin"))</f>
        <v/>
      </c>
      <c r="E264" s="9" t="str">
        <f>IF($A264="","",SUMIFS(tblCompras[Total],tblCompras[Fecha],$A264,tblCompras[Forma de Pago],"Efectivo")+SUMIFS(tblGastos[Monto],tblGastos[Fecha],$A264,tblGastos[Forma de Pago],"Efectivo"))</f>
        <v/>
      </c>
      <c r="F264" s="9" t="str">
        <f t="shared" si="8"/>
        <v/>
      </c>
      <c r="G264" s="8"/>
      <c r="H264" s="9" t="str">
        <f t="shared" si="9"/>
        <v/>
      </c>
    </row>
    <row r="265" spans="1:8" x14ac:dyDescent="0.25">
      <c r="A265" s="7"/>
      <c r="B265" s="8"/>
      <c r="C265" s="9" t="str">
        <f>IF($A265="","",SUMIFS(tblVentas[Total Venta],tblVentas[Fecha],$A265,tblVentas[Forma de Pago],"Efectivo"))</f>
        <v/>
      </c>
      <c r="D265" s="9" t="str">
        <f>IF($A265="","",SUMIFS(tblVentas[Total Venta],tblVentas[Fecha],$A265,tblVentas[Forma de Pago],"Transferencia/Yape/Plin"))</f>
        <v/>
      </c>
      <c r="E265" s="9" t="str">
        <f>IF($A265="","",SUMIFS(tblCompras[Total],tblCompras[Fecha],$A265,tblCompras[Forma de Pago],"Efectivo")+SUMIFS(tblGastos[Monto],tblGastos[Fecha],$A265,tblGastos[Forma de Pago],"Efectivo"))</f>
        <v/>
      </c>
      <c r="F265" s="9" t="str">
        <f t="shared" si="8"/>
        <v/>
      </c>
      <c r="G265" s="8"/>
      <c r="H265" s="9" t="str">
        <f t="shared" si="9"/>
        <v/>
      </c>
    </row>
    <row r="266" spans="1:8" x14ac:dyDescent="0.25">
      <c r="A266" s="7"/>
      <c r="B266" s="8"/>
      <c r="C266" s="9" t="str">
        <f>IF($A266="","",SUMIFS(tblVentas[Total Venta],tblVentas[Fecha],$A266,tblVentas[Forma de Pago],"Efectivo"))</f>
        <v/>
      </c>
      <c r="D266" s="9" t="str">
        <f>IF($A266="","",SUMIFS(tblVentas[Total Venta],tblVentas[Fecha],$A266,tblVentas[Forma de Pago],"Transferencia/Yape/Plin"))</f>
        <v/>
      </c>
      <c r="E266" s="9" t="str">
        <f>IF($A266="","",SUMIFS(tblCompras[Total],tblCompras[Fecha],$A266,tblCompras[Forma de Pago],"Efectivo")+SUMIFS(tblGastos[Monto],tblGastos[Fecha],$A266,tblGastos[Forma de Pago],"Efectivo"))</f>
        <v/>
      </c>
      <c r="F266" s="9" t="str">
        <f t="shared" si="8"/>
        <v/>
      </c>
      <c r="G266" s="8"/>
      <c r="H266" s="9" t="str">
        <f t="shared" si="9"/>
        <v/>
      </c>
    </row>
    <row r="267" spans="1:8" x14ac:dyDescent="0.25">
      <c r="A267" s="7"/>
      <c r="B267" s="8"/>
      <c r="C267" s="9" t="str">
        <f>IF($A267="","",SUMIFS(tblVentas[Total Venta],tblVentas[Fecha],$A267,tblVentas[Forma de Pago],"Efectivo"))</f>
        <v/>
      </c>
      <c r="D267" s="9" t="str">
        <f>IF($A267="","",SUMIFS(tblVentas[Total Venta],tblVentas[Fecha],$A267,tblVentas[Forma de Pago],"Transferencia/Yape/Plin"))</f>
        <v/>
      </c>
      <c r="E267" s="9" t="str">
        <f>IF($A267="","",SUMIFS(tblCompras[Total],tblCompras[Fecha],$A267,tblCompras[Forma de Pago],"Efectivo")+SUMIFS(tblGastos[Monto],tblGastos[Fecha],$A267,tblGastos[Forma de Pago],"Efectivo"))</f>
        <v/>
      </c>
      <c r="F267" s="9" t="str">
        <f t="shared" si="8"/>
        <v/>
      </c>
      <c r="G267" s="8"/>
      <c r="H267" s="9" t="str">
        <f t="shared" si="9"/>
        <v/>
      </c>
    </row>
    <row r="268" spans="1:8" x14ac:dyDescent="0.25">
      <c r="A268" s="7"/>
      <c r="B268" s="8"/>
      <c r="C268" s="9" t="str">
        <f>IF($A268="","",SUMIFS(tblVentas[Total Venta],tblVentas[Fecha],$A268,tblVentas[Forma de Pago],"Efectivo"))</f>
        <v/>
      </c>
      <c r="D268" s="9" t="str">
        <f>IF($A268="","",SUMIFS(tblVentas[Total Venta],tblVentas[Fecha],$A268,tblVentas[Forma de Pago],"Transferencia/Yape/Plin"))</f>
        <v/>
      </c>
      <c r="E268" s="9" t="str">
        <f>IF($A268="","",SUMIFS(tblCompras[Total],tblCompras[Fecha],$A268,tblCompras[Forma de Pago],"Efectivo")+SUMIFS(tblGastos[Monto],tblGastos[Fecha],$A268,tblGastos[Forma de Pago],"Efectivo"))</f>
        <v/>
      </c>
      <c r="F268" s="9" t="str">
        <f t="shared" si="8"/>
        <v/>
      </c>
      <c r="G268" s="8"/>
      <c r="H268" s="9" t="str">
        <f t="shared" si="9"/>
        <v/>
      </c>
    </row>
    <row r="269" spans="1:8" x14ac:dyDescent="0.25">
      <c r="A269" s="7"/>
      <c r="B269" s="8"/>
      <c r="C269" s="9" t="str">
        <f>IF($A269="","",SUMIFS(tblVentas[Total Venta],tblVentas[Fecha],$A269,tblVentas[Forma de Pago],"Efectivo"))</f>
        <v/>
      </c>
      <c r="D269" s="9" t="str">
        <f>IF($A269="","",SUMIFS(tblVentas[Total Venta],tblVentas[Fecha],$A269,tblVentas[Forma de Pago],"Transferencia/Yape/Plin"))</f>
        <v/>
      </c>
      <c r="E269" s="9" t="str">
        <f>IF($A269="","",SUMIFS(tblCompras[Total],tblCompras[Fecha],$A269,tblCompras[Forma de Pago],"Efectivo")+SUMIFS(tblGastos[Monto],tblGastos[Fecha],$A269,tblGastos[Forma de Pago],"Efectivo"))</f>
        <v/>
      </c>
      <c r="F269" s="9" t="str">
        <f t="shared" si="8"/>
        <v/>
      </c>
      <c r="G269" s="8"/>
      <c r="H269" s="9" t="str">
        <f t="shared" si="9"/>
        <v/>
      </c>
    </row>
    <row r="270" spans="1:8" x14ac:dyDescent="0.25">
      <c r="A270" s="7"/>
      <c r="B270" s="8"/>
      <c r="C270" s="9" t="str">
        <f>IF($A270="","",SUMIFS(tblVentas[Total Venta],tblVentas[Fecha],$A270,tblVentas[Forma de Pago],"Efectivo"))</f>
        <v/>
      </c>
      <c r="D270" s="9" t="str">
        <f>IF($A270="","",SUMIFS(tblVentas[Total Venta],tblVentas[Fecha],$A270,tblVentas[Forma de Pago],"Transferencia/Yape/Plin"))</f>
        <v/>
      </c>
      <c r="E270" s="9" t="str">
        <f>IF($A270="","",SUMIFS(tblCompras[Total],tblCompras[Fecha],$A270,tblCompras[Forma de Pago],"Efectivo")+SUMIFS(tblGastos[Monto],tblGastos[Fecha],$A270,tblGastos[Forma de Pago],"Efectivo"))</f>
        <v/>
      </c>
      <c r="F270" s="9" t="str">
        <f t="shared" si="8"/>
        <v/>
      </c>
      <c r="G270" s="8"/>
      <c r="H270" s="9" t="str">
        <f t="shared" si="9"/>
        <v/>
      </c>
    </row>
    <row r="271" spans="1:8" x14ac:dyDescent="0.25">
      <c r="A271" s="7"/>
      <c r="B271" s="8"/>
      <c r="C271" s="9" t="str">
        <f>IF($A271="","",SUMIFS(tblVentas[Total Venta],tblVentas[Fecha],$A271,tblVentas[Forma de Pago],"Efectivo"))</f>
        <v/>
      </c>
      <c r="D271" s="9" t="str">
        <f>IF($A271="","",SUMIFS(tblVentas[Total Venta],tblVentas[Fecha],$A271,tblVentas[Forma de Pago],"Transferencia/Yape/Plin"))</f>
        <v/>
      </c>
      <c r="E271" s="9" t="str">
        <f>IF($A271="","",SUMIFS(tblCompras[Total],tblCompras[Fecha],$A271,tblCompras[Forma de Pago],"Efectivo")+SUMIFS(tblGastos[Monto],tblGastos[Fecha],$A271,tblGastos[Forma de Pago],"Efectivo"))</f>
        <v/>
      </c>
      <c r="F271" s="9" t="str">
        <f t="shared" si="8"/>
        <v/>
      </c>
      <c r="G271" s="8"/>
      <c r="H271" s="9" t="str">
        <f t="shared" si="9"/>
        <v/>
      </c>
    </row>
    <row r="272" spans="1:8" x14ac:dyDescent="0.25">
      <c r="A272" s="7"/>
      <c r="B272" s="8"/>
      <c r="C272" s="9" t="str">
        <f>IF($A272="","",SUMIFS(tblVentas[Total Venta],tblVentas[Fecha],$A272,tblVentas[Forma de Pago],"Efectivo"))</f>
        <v/>
      </c>
      <c r="D272" s="9" t="str">
        <f>IF($A272="","",SUMIFS(tblVentas[Total Venta],tblVentas[Fecha],$A272,tblVentas[Forma de Pago],"Transferencia/Yape/Plin"))</f>
        <v/>
      </c>
      <c r="E272" s="9" t="str">
        <f>IF($A272="","",SUMIFS(tblCompras[Total],tblCompras[Fecha],$A272,tblCompras[Forma de Pago],"Efectivo")+SUMIFS(tblGastos[Monto],tblGastos[Fecha],$A272,tblGastos[Forma de Pago],"Efectivo"))</f>
        <v/>
      </c>
      <c r="F272" s="9" t="str">
        <f t="shared" si="8"/>
        <v/>
      </c>
      <c r="G272" s="8"/>
      <c r="H272" s="9" t="str">
        <f t="shared" si="9"/>
        <v/>
      </c>
    </row>
    <row r="273" spans="1:8" x14ac:dyDescent="0.25">
      <c r="A273" s="7"/>
      <c r="B273" s="8"/>
      <c r="C273" s="9" t="str">
        <f>IF($A273="","",SUMIFS(tblVentas[Total Venta],tblVentas[Fecha],$A273,tblVentas[Forma de Pago],"Efectivo"))</f>
        <v/>
      </c>
      <c r="D273" s="9" t="str">
        <f>IF($A273="","",SUMIFS(tblVentas[Total Venta],tblVentas[Fecha],$A273,tblVentas[Forma de Pago],"Transferencia/Yape/Plin"))</f>
        <v/>
      </c>
      <c r="E273" s="9" t="str">
        <f>IF($A273="","",SUMIFS(tblCompras[Total],tblCompras[Fecha],$A273,tblCompras[Forma de Pago],"Efectivo")+SUMIFS(tblGastos[Monto],tblGastos[Fecha],$A273,tblGastos[Forma de Pago],"Efectivo"))</f>
        <v/>
      </c>
      <c r="F273" s="9" t="str">
        <f t="shared" si="8"/>
        <v/>
      </c>
      <c r="G273" s="8"/>
      <c r="H273" s="9" t="str">
        <f t="shared" si="9"/>
        <v/>
      </c>
    </row>
    <row r="274" spans="1:8" x14ac:dyDescent="0.25">
      <c r="A274" s="7"/>
      <c r="B274" s="8"/>
      <c r="C274" s="9" t="str">
        <f>IF($A274="","",SUMIFS(tblVentas[Total Venta],tblVentas[Fecha],$A274,tblVentas[Forma de Pago],"Efectivo"))</f>
        <v/>
      </c>
      <c r="D274" s="9" t="str">
        <f>IF($A274="","",SUMIFS(tblVentas[Total Venta],tblVentas[Fecha],$A274,tblVentas[Forma de Pago],"Transferencia/Yape/Plin"))</f>
        <v/>
      </c>
      <c r="E274" s="9" t="str">
        <f>IF($A274="","",SUMIFS(tblCompras[Total],tblCompras[Fecha],$A274,tblCompras[Forma de Pago],"Efectivo")+SUMIFS(tblGastos[Monto],tblGastos[Fecha],$A274,tblGastos[Forma de Pago],"Efectivo"))</f>
        <v/>
      </c>
      <c r="F274" s="9" t="str">
        <f t="shared" si="8"/>
        <v/>
      </c>
      <c r="G274" s="8"/>
      <c r="H274" s="9" t="str">
        <f t="shared" si="9"/>
        <v/>
      </c>
    </row>
    <row r="275" spans="1:8" x14ac:dyDescent="0.25">
      <c r="A275" s="7"/>
      <c r="B275" s="8"/>
      <c r="C275" s="9" t="str">
        <f>IF($A275="","",SUMIFS(tblVentas[Total Venta],tblVentas[Fecha],$A275,tblVentas[Forma de Pago],"Efectivo"))</f>
        <v/>
      </c>
      <c r="D275" s="9" t="str">
        <f>IF($A275="","",SUMIFS(tblVentas[Total Venta],tblVentas[Fecha],$A275,tblVentas[Forma de Pago],"Transferencia/Yape/Plin"))</f>
        <v/>
      </c>
      <c r="E275" s="9" t="str">
        <f>IF($A275="","",SUMIFS(tblCompras[Total],tblCompras[Fecha],$A275,tblCompras[Forma de Pago],"Efectivo")+SUMIFS(tblGastos[Monto],tblGastos[Fecha],$A275,tblGastos[Forma de Pago],"Efectivo"))</f>
        <v/>
      </c>
      <c r="F275" s="9" t="str">
        <f t="shared" si="8"/>
        <v/>
      </c>
      <c r="G275" s="8"/>
      <c r="H275" s="9" t="str">
        <f t="shared" si="9"/>
        <v/>
      </c>
    </row>
    <row r="276" spans="1:8" x14ac:dyDescent="0.25">
      <c r="A276" s="7"/>
      <c r="B276" s="8"/>
      <c r="C276" s="9" t="str">
        <f>IF($A276="","",SUMIFS(tblVentas[Total Venta],tblVentas[Fecha],$A276,tblVentas[Forma de Pago],"Efectivo"))</f>
        <v/>
      </c>
      <c r="D276" s="9" t="str">
        <f>IF($A276="","",SUMIFS(tblVentas[Total Venta],tblVentas[Fecha],$A276,tblVentas[Forma de Pago],"Transferencia/Yape/Plin"))</f>
        <v/>
      </c>
      <c r="E276" s="9" t="str">
        <f>IF($A276="","",SUMIFS(tblCompras[Total],tblCompras[Fecha],$A276,tblCompras[Forma de Pago],"Efectivo")+SUMIFS(tblGastos[Monto],tblGastos[Fecha],$A276,tblGastos[Forma de Pago],"Efectivo"))</f>
        <v/>
      </c>
      <c r="F276" s="9" t="str">
        <f t="shared" si="8"/>
        <v/>
      </c>
      <c r="G276" s="8"/>
      <c r="H276" s="9" t="str">
        <f t="shared" si="9"/>
        <v/>
      </c>
    </row>
    <row r="277" spans="1:8" x14ac:dyDescent="0.25">
      <c r="A277" s="7"/>
      <c r="B277" s="8"/>
      <c r="C277" s="9" t="str">
        <f>IF($A277="","",SUMIFS(tblVentas[Total Venta],tblVentas[Fecha],$A277,tblVentas[Forma de Pago],"Efectivo"))</f>
        <v/>
      </c>
      <c r="D277" s="9" t="str">
        <f>IF($A277="","",SUMIFS(tblVentas[Total Venta],tblVentas[Fecha],$A277,tblVentas[Forma de Pago],"Transferencia/Yape/Plin"))</f>
        <v/>
      </c>
      <c r="E277" s="9" t="str">
        <f>IF($A277="","",SUMIFS(tblCompras[Total],tblCompras[Fecha],$A277,tblCompras[Forma de Pago],"Efectivo")+SUMIFS(tblGastos[Monto],tblGastos[Fecha],$A277,tblGastos[Forma de Pago],"Efectivo"))</f>
        <v/>
      </c>
      <c r="F277" s="9" t="str">
        <f t="shared" si="8"/>
        <v/>
      </c>
      <c r="G277" s="8"/>
      <c r="H277" s="9" t="str">
        <f t="shared" si="9"/>
        <v/>
      </c>
    </row>
    <row r="278" spans="1:8" x14ac:dyDescent="0.25">
      <c r="A278" s="7"/>
      <c r="B278" s="8"/>
      <c r="C278" s="9" t="str">
        <f>IF($A278="","",SUMIFS(tblVentas[Total Venta],tblVentas[Fecha],$A278,tblVentas[Forma de Pago],"Efectivo"))</f>
        <v/>
      </c>
      <c r="D278" s="9" t="str">
        <f>IF($A278="","",SUMIFS(tblVentas[Total Venta],tblVentas[Fecha],$A278,tblVentas[Forma de Pago],"Transferencia/Yape/Plin"))</f>
        <v/>
      </c>
      <c r="E278" s="9" t="str">
        <f>IF($A278="","",SUMIFS(tblCompras[Total],tblCompras[Fecha],$A278,tblCompras[Forma de Pago],"Efectivo")+SUMIFS(tblGastos[Monto],tblGastos[Fecha],$A278,tblGastos[Forma de Pago],"Efectivo"))</f>
        <v/>
      </c>
      <c r="F278" s="9" t="str">
        <f t="shared" si="8"/>
        <v/>
      </c>
      <c r="G278" s="8"/>
      <c r="H278" s="9" t="str">
        <f t="shared" si="9"/>
        <v/>
      </c>
    </row>
    <row r="279" spans="1:8" x14ac:dyDescent="0.25">
      <c r="A279" s="7"/>
      <c r="B279" s="8"/>
      <c r="C279" s="9" t="str">
        <f>IF($A279="","",SUMIFS(tblVentas[Total Venta],tblVentas[Fecha],$A279,tblVentas[Forma de Pago],"Efectivo"))</f>
        <v/>
      </c>
      <c r="D279" s="9" t="str">
        <f>IF($A279="","",SUMIFS(tblVentas[Total Venta],tblVentas[Fecha],$A279,tblVentas[Forma de Pago],"Transferencia/Yape/Plin"))</f>
        <v/>
      </c>
      <c r="E279" s="9" t="str">
        <f>IF($A279="","",SUMIFS(tblCompras[Total],tblCompras[Fecha],$A279,tblCompras[Forma de Pago],"Efectivo")+SUMIFS(tblGastos[Monto],tblGastos[Fecha],$A279,tblGastos[Forma de Pago],"Efectivo"))</f>
        <v/>
      </c>
      <c r="F279" s="9" t="str">
        <f t="shared" si="8"/>
        <v/>
      </c>
      <c r="G279" s="8"/>
      <c r="H279" s="9" t="str">
        <f t="shared" si="9"/>
        <v/>
      </c>
    </row>
    <row r="280" spans="1:8" x14ac:dyDescent="0.25">
      <c r="A280" s="7"/>
      <c r="B280" s="8"/>
      <c r="C280" s="9" t="str">
        <f>IF($A280="","",SUMIFS(tblVentas[Total Venta],tblVentas[Fecha],$A280,tblVentas[Forma de Pago],"Efectivo"))</f>
        <v/>
      </c>
      <c r="D280" s="9" t="str">
        <f>IF($A280="","",SUMIFS(tblVentas[Total Venta],tblVentas[Fecha],$A280,tblVentas[Forma de Pago],"Transferencia/Yape/Plin"))</f>
        <v/>
      </c>
      <c r="E280" s="9" t="str">
        <f>IF($A280="","",SUMIFS(tblCompras[Total],tblCompras[Fecha],$A280,tblCompras[Forma de Pago],"Efectivo")+SUMIFS(tblGastos[Monto],tblGastos[Fecha],$A280,tblGastos[Forma de Pago],"Efectivo"))</f>
        <v/>
      </c>
      <c r="F280" s="9" t="str">
        <f t="shared" si="8"/>
        <v/>
      </c>
      <c r="G280" s="8"/>
      <c r="H280" s="9" t="str">
        <f t="shared" si="9"/>
        <v/>
      </c>
    </row>
    <row r="281" spans="1:8" x14ac:dyDescent="0.25">
      <c r="A281" s="7"/>
      <c r="B281" s="8"/>
      <c r="C281" s="9" t="str">
        <f>IF($A281="","",SUMIFS(tblVentas[Total Venta],tblVentas[Fecha],$A281,tblVentas[Forma de Pago],"Efectivo"))</f>
        <v/>
      </c>
      <c r="D281" s="9" t="str">
        <f>IF($A281="","",SUMIFS(tblVentas[Total Venta],tblVentas[Fecha],$A281,tblVentas[Forma de Pago],"Transferencia/Yape/Plin"))</f>
        <v/>
      </c>
      <c r="E281" s="9" t="str">
        <f>IF($A281="","",SUMIFS(tblCompras[Total],tblCompras[Fecha],$A281,tblCompras[Forma de Pago],"Efectivo")+SUMIFS(tblGastos[Monto],tblGastos[Fecha],$A281,tblGastos[Forma de Pago],"Efectivo"))</f>
        <v/>
      </c>
      <c r="F281" s="9" t="str">
        <f t="shared" si="8"/>
        <v/>
      </c>
      <c r="G281" s="8"/>
      <c r="H281" s="9" t="str">
        <f t="shared" si="9"/>
        <v/>
      </c>
    </row>
    <row r="282" spans="1:8" x14ac:dyDescent="0.25">
      <c r="A282" s="7"/>
      <c r="B282" s="8"/>
      <c r="C282" s="9" t="str">
        <f>IF($A282="","",SUMIFS(tblVentas[Total Venta],tblVentas[Fecha],$A282,tblVentas[Forma de Pago],"Efectivo"))</f>
        <v/>
      </c>
      <c r="D282" s="9" t="str">
        <f>IF($A282="","",SUMIFS(tblVentas[Total Venta],tblVentas[Fecha],$A282,tblVentas[Forma de Pago],"Transferencia/Yape/Plin"))</f>
        <v/>
      </c>
      <c r="E282" s="9" t="str">
        <f>IF($A282="","",SUMIFS(tblCompras[Total],tblCompras[Fecha],$A282,tblCompras[Forma de Pago],"Efectivo")+SUMIFS(tblGastos[Monto],tblGastos[Fecha],$A282,tblGastos[Forma de Pago],"Efectivo"))</f>
        <v/>
      </c>
      <c r="F282" s="9" t="str">
        <f t="shared" si="8"/>
        <v/>
      </c>
      <c r="G282" s="8"/>
      <c r="H282" s="9" t="str">
        <f t="shared" si="9"/>
        <v/>
      </c>
    </row>
    <row r="283" spans="1:8" x14ac:dyDescent="0.25">
      <c r="A283" s="7"/>
      <c r="B283" s="8"/>
      <c r="C283" s="9" t="str">
        <f>IF($A283="","",SUMIFS(tblVentas[Total Venta],tblVentas[Fecha],$A283,tblVentas[Forma de Pago],"Efectivo"))</f>
        <v/>
      </c>
      <c r="D283" s="9" t="str">
        <f>IF($A283="","",SUMIFS(tblVentas[Total Venta],tblVentas[Fecha],$A283,tblVentas[Forma de Pago],"Transferencia/Yape/Plin"))</f>
        <v/>
      </c>
      <c r="E283" s="9" t="str">
        <f>IF($A283="","",SUMIFS(tblCompras[Total],tblCompras[Fecha],$A283,tblCompras[Forma de Pago],"Efectivo")+SUMIFS(tblGastos[Monto],tblGastos[Fecha],$A283,tblGastos[Forma de Pago],"Efectivo"))</f>
        <v/>
      </c>
      <c r="F283" s="9" t="str">
        <f t="shared" si="8"/>
        <v/>
      </c>
      <c r="G283" s="8"/>
      <c r="H283" s="9" t="str">
        <f t="shared" si="9"/>
        <v/>
      </c>
    </row>
    <row r="284" spans="1:8" x14ac:dyDescent="0.25">
      <c r="A284" s="7"/>
      <c r="B284" s="8"/>
      <c r="C284" s="9" t="str">
        <f>IF($A284="","",SUMIFS(tblVentas[Total Venta],tblVentas[Fecha],$A284,tblVentas[Forma de Pago],"Efectivo"))</f>
        <v/>
      </c>
      <c r="D284" s="9" t="str">
        <f>IF($A284="","",SUMIFS(tblVentas[Total Venta],tblVentas[Fecha],$A284,tblVentas[Forma de Pago],"Transferencia/Yape/Plin"))</f>
        <v/>
      </c>
      <c r="E284" s="9" t="str">
        <f>IF($A284="","",SUMIFS(tblCompras[Total],tblCompras[Fecha],$A284,tblCompras[Forma de Pago],"Efectivo")+SUMIFS(tblGastos[Monto],tblGastos[Fecha],$A284,tblGastos[Forma de Pago],"Efectivo"))</f>
        <v/>
      </c>
      <c r="F284" s="9" t="str">
        <f t="shared" si="8"/>
        <v/>
      </c>
      <c r="G284" s="8"/>
      <c r="H284" s="9" t="str">
        <f t="shared" si="9"/>
        <v/>
      </c>
    </row>
    <row r="285" spans="1:8" x14ac:dyDescent="0.25">
      <c r="A285" s="7"/>
      <c r="B285" s="8"/>
      <c r="C285" s="9" t="str">
        <f>IF($A285="","",SUMIFS(tblVentas[Total Venta],tblVentas[Fecha],$A285,tblVentas[Forma de Pago],"Efectivo"))</f>
        <v/>
      </c>
      <c r="D285" s="9" t="str">
        <f>IF($A285="","",SUMIFS(tblVentas[Total Venta],tblVentas[Fecha],$A285,tblVentas[Forma de Pago],"Transferencia/Yape/Plin"))</f>
        <v/>
      </c>
      <c r="E285" s="9" t="str">
        <f>IF($A285="","",SUMIFS(tblCompras[Total],tblCompras[Fecha],$A285,tblCompras[Forma de Pago],"Efectivo")+SUMIFS(tblGastos[Monto],tblGastos[Fecha],$A285,tblGastos[Forma de Pago],"Efectivo"))</f>
        <v/>
      </c>
      <c r="F285" s="9" t="str">
        <f t="shared" si="8"/>
        <v/>
      </c>
      <c r="G285" s="8"/>
      <c r="H285" s="9" t="str">
        <f t="shared" si="9"/>
        <v/>
      </c>
    </row>
    <row r="286" spans="1:8" x14ac:dyDescent="0.25">
      <c r="A286" s="7"/>
      <c r="B286" s="8"/>
      <c r="C286" s="9" t="str">
        <f>IF($A286="","",SUMIFS(tblVentas[Total Venta],tblVentas[Fecha],$A286,tblVentas[Forma de Pago],"Efectivo"))</f>
        <v/>
      </c>
      <c r="D286" s="9" t="str">
        <f>IF($A286="","",SUMIFS(tblVentas[Total Venta],tblVentas[Fecha],$A286,tblVentas[Forma de Pago],"Transferencia/Yape/Plin"))</f>
        <v/>
      </c>
      <c r="E286" s="9" t="str">
        <f>IF($A286="","",SUMIFS(tblCompras[Total],tblCompras[Fecha],$A286,tblCompras[Forma de Pago],"Efectivo")+SUMIFS(tblGastos[Monto],tblGastos[Fecha],$A286,tblGastos[Forma de Pago],"Efectivo"))</f>
        <v/>
      </c>
      <c r="F286" s="9" t="str">
        <f t="shared" si="8"/>
        <v/>
      </c>
      <c r="G286" s="8"/>
      <c r="H286" s="9" t="str">
        <f t="shared" si="9"/>
        <v/>
      </c>
    </row>
    <row r="287" spans="1:8" x14ac:dyDescent="0.25">
      <c r="A287" s="7"/>
      <c r="B287" s="8"/>
      <c r="C287" s="9" t="str">
        <f>IF($A287="","",SUMIFS(tblVentas[Total Venta],tblVentas[Fecha],$A287,tblVentas[Forma de Pago],"Efectivo"))</f>
        <v/>
      </c>
      <c r="D287" s="9" t="str">
        <f>IF($A287="","",SUMIFS(tblVentas[Total Venta],tblVentas[Fecha],$A287,tblVentas[Forma de Pago],"Transferencia/Yape/Plin"))</f>
        <v/>
      </c>
      <c r="E287" s="9" t="str">
        <f>IF($A287="","",SUMIFS(tblCompras[Total],tblCompras[Fecha],$A287,tblCompras[Forma de Pago],"Efectivo")+SUMIFS(tblGastos[Monto],tblGastos[Fecha],$A287,tblGastos[Forma de Pago],"Efectivo"))</f>
        <v/>
      </c>
      <c r="F287" s="9" t="str">
        <f t="shared" si="8"/>
        <v/>
      </c>
      <c r="G287" s="8"/>
      <c r="H287" s="9" t="str">
        <f t="shared" si="9"/>
        <v/>
      </c>
    </row>
    <row r="288" spans="1:8" x14ac:dyDescent="0.25">
      <c r="A288" s="7"/>
      <c r="B288" s="8"/>
      <c r="C288" s="9" t="str">
        <f>IF($A288="","",SUMIFS(tblVentas[Total Venta],tblVentas[Fecha],$A288,tblVentas[Forma de Pago],"Efectivo"))</f>
        <v/>
      </c>
      <c r="D288" s="9" t="str">
        <f>IF($A288="","",SUMIFS(tblVentas[Total Venta],tblVentas[Fecha],$A288,tblVentas[Forma de Pago],"Transferencia/Yape/Plin"))</f>
        <v/>
      </c>
      <c r="E288" s="9" t="str">
        <f>IF($A288="","",SUMIFS(tblCompras[Total],tblCompras[Fecha],$A288,tblCompras[Forma de Pago],"Efectivo")+SUMIFS(tblGastos[Monto],tblGastos[Fecha],$A288,tblGastos[Forma de Pago],"Efectivo"))</f>
        <v/>
      </c>
      <c r="F288" s="9" t="str">
        <f t="shared" si="8"/>
        <v/>
      </c>
      <c r="G288" s="8"/>
      <c r="H288" s="9" t="str">
        <f t="shared" si="9"/>
        <v/>
      </c>
    </row>
    <row r="289" spans="1:8" x14ac:dyDescent="0.25">
      <c r="A289" s="7"/>
      <c r="B289" s="8"/>
      <c r="C289" s="9" t="str">
        <f>IF($A289="","",SUMIFS(tblVentas[Total Venta],tblVentas[Fecha],$A289,tblVentas[Forma de Pago],"Efectivo"))</f>
        <v/>
      </c>
      <c r="D289" s="9" t="str">
        <f>IF($A289="","",SUMIFS(tblVentas[Total Venta],tblVentas[Fecha],$A289,tblVentas[Forma de Pago],"Transferencia/Yape/Plin"))</f>
        <v/>
      </c>
      <c r="E289" s="9" t="str">
        <f>IF($A289="","",SUMIFS(tblCompras[Total],tblCompras[Fecha],$A289,tblCompras[Forma de Pago],"Efectivo")+SUMIFS(tblGastos[Monto],tblGastos[Fecha],$A289,tblGastos[Forma de Pago],"Efectivo"))</f>
        <v/>
      </c>
      <c r="F289" s="9" t="str">
        <f t="shared" si="8"/>
        <v/>
      </c>
      <c r="G289" s="8"/>
      <c r="H289" s="9" t="str">
        <f t="shared" si="9"/>
        <v/>
      </c>
    </row>
    <row r="290" spans="1:8" x14ac:dyDescent="0.25">
      <c r="A290" s="7"/>
      <c r="B290" s="8"/>
      <c r="C290" s="9" t="str">
        <f>IF($A290="","",SUMIFS(tblVentas[Total Venta],tblVentas[Fecha],$A290,tblVentas[Forma de Pago],"Efectivo"))</f>
        <v/>
      </c>
      <c r="D290" s="9" t="str">
        <f>IF($A290="","",SUMIFS(tblVentas[Total Venta],tblVentas[Fecha],$A290,tblVentas[Forma de Pago],"Transferencia/Yape/Plin"))</f>
        <v/>
      </c>
      <c r="E290" s="9" t="str">
        <f>IF($A290="","",SUMIFS(tblCompras[Total],tblCompras[Fecha],$A290,tblCompras[Forma de Pago],"Efectivo")+SUMIFS(tblGastos[Monto],tblGastos[Fecha],$A290,tblGastos[Forma de Pago],"Efectivo"))</f>
        <v/>
      </c>
      <c r="F290" s="9" t="str">
        <f t="shared" si="8"/>
        <v/>
      </c>
      <c r="G290" s="8"/>
      <c r="H290" s="9" t="str">
        <f t="shared" si="9"/>
        <v/>
      </c>
    </row>
    <row r="291" spans="1:8" x14ac:dyDescent="0.25">
      <c r="A291" s="7"/>
      <c r="B291" s="8"/>
      <c r="C291" s="9" t="str">
        <f>IF($A291="","",SUMIFS(tblVentas[Total Venta],tblVentas[Fecha],$A291,tblVentas[Forma de Pago],"Efectivo"))</f>
        <v/>
      </c>
      <c r="D291" s="9" t="str">
        <f>IF($A291="","",SUMIFS(tblVentas[Total Venta],tblVentas[Fecha],$A291,tblVentas[Forma de Pago],"Transferencia/Yape/Plin"))</f>
        <v/>
      </c>
      <c r="E291" s="9" t="str">
        <f>IF($A291="","",SUMIFS(tblCompras[Total],tblCompras[Fecha],$A291,tblCompras[Forma de Pago],"Efectivo")+SUMIFS(tblGastos[Monto],tblGastos[Fecha],$A291,tblGastos[Forma de Pago],"Efectivo"))</f>
        <v/>
      </c>
      <c r="F291" s="9" t="str">
        <f t="shared" si="8"/>
        <v/>
      </c>
      <c r="G291" s="8"/>
      <c r="H291" s="9" t="str">
        <f t="shared" si="9"/>
        <v/>
      </c>
    </row>
    <row r="292" spans="1:8" x14ac:dyDescent="0.25">
      <c r="A292" s="7"/>
      <c r="B292" s="8"/>
      <c r="C292" s="9" t="str">
        <f>IF($A292="","",SUMIFS(tblVentas[Total Venta],tblVentas[Fecha],$A292,tblVentas[Forma de Pago],"Efectivo"))</f>
        <v/>
      </c>
      <c r="D292" s="9" t="str">
        <f>IF($A292="","",SUMIFS(tblVentas[Total Venta],tblVentas[Fecha],$A292,tblVentas[Forma de Pago],"Transferencia/Yape/Plin"))</f>
        <v/>
      </c>
      <c r="E292" s="9" t="str">
        <f>IF($A292="","",SUMIFS(tblCompras[Total],tblCompras[Fecha],$A292,tblCompras[Forma de Pago],"Efectivo")+SUMIFS(tblGastos[Monto],tblGastos[Fecha],$A292,tblGastos[Forma de Pago],"Efectivo"))</f>
        <v/>
      </c>
      <c r="F292" s="9" t="str">
        <f t="shared" si="8"/>
        <v/>
      </c>
      <c r="G292" s="8"/>
      <c r="H292" s="9" t="str">
        <f t="shared" si="9"/>
        <v/>
      </c>
    </row>
    <row r="293" spans="1:8" x14ac:dyDescent="0.25">
      <c r="A293" s="7"/>
      <c r="B293" s="8"/>
      <c r="C293" s="9" t="str">
        <f>IF($A293="","",SUMIFS(tblVentas[Total Venta],tblVentas[Fecha],$A293,tblVentas[Forma de Pago],"Efectivo"))</f>
        <v/>
      </c>
      <c r="D293" s="9" t="str">
        <f>IF($A293="","",SUMIFS(tblVentas[Total Venta],tblVentas[Fecha],$A293,tblVentas[Forma de Pago],"Transferencia/Yape/Plin"))</f>
        <v/>
      </c>
      <c r="E293" s="9" t="str">
        <f>IF($A293="","",SUMIFS(tblCompras[Total],tblCompras[Fecha],$A293,tblCompras[Forma de Pago],"Efectivo")+SUMIFS(tblGastos[Monto],tblGastos[Fecha],$A293,tblGastos[Forma de Pago],"Efectivo"))</f>
        <v/>
      </c>
      <c r="F293" s="9" t="str">
        <f t="shared" si="8"/>
        <v/>
      </c>
      <c r="G293" s="8"/>
      <c r="H293" s="9" t="str">
        <f t="shared" si="9"/>
        <v/>
      </c>
    </row>
    <row r="294" spans="1:8" x14ac:dyDescent="0.25">
      <c r="A294" s="7"/>
      <c r="B294" s="8"/>
      <c r="C294" s="9" t="str">
        <f>IF($A294="","",SUMIFS(tblVentas[Total Venta],tblVentas[Fecha],$A294,tblVentas[Forma de Pago],"Efectivo"))</f>
        <v/>
      </c>
      <c r="D294" s="9" t="str">
        <f>IF($A294="","",SUMIFS(tblVentas[Total Venta],tblVentas[Fecha],$A294,tblVentas[Forma de Pago],"Transferencia/Yape/Plin"))</f>
        <v/>
      </c>
      <c r="E294" s="9" t="str">
        <f>IF($A294="","",SUMIFS(tblCompras[Total],tblCompras[Fecha],$A294,tblCompras[Forma de Pago],"Efectivo")+SUMIFS(tblGastos[Monto],tblGastos[Fecha],$A294,tblGastos[Forma de Pago],"Efectivo"))</f>
        <v/>
      </c>
      <c r="F294" s="9" t="str">
        <f t="shared" si="8"/>
        <v/>
      </c>
      <c r="G294" s="8"/>
      <c r="H294" s="9" t="str">
        <f t="shared" si="9"/>
        <v/>
      </c>
    </row>
    <row r="295" spans="1:8" x14ac:dyDescent="0.25">
      <c r="A295" s="7"/>
      <c r="B295" s="8"/>
      <c r="C295" s="9" t="str">
        <f>IF($A295="","",SUMIFS(tblVentas[Total Venta],tblVentas[Fecha],$A295,tblVentas[Forma de Pago],"Efectivo"))</f>
        <v/>
      </c>
      <c r="D295" s="9" t="str">
        <f>IF($A295="","",SUMIFS(tblVentas[Total Venta],tblVentas[Fecha],$A295,tblVentas[Forma de Pago],"Transferencia/Yape/Plin"))</f>
        <v/>
      </c>
      <c r="E295" s="9" t="str">
        <f>IF($A295="","",SUMIFS(tblCompras[Total],tblCompras[Fecha],$A295,tblCompras[Forma de Pago],"Efectivo")+SUMIFS(tblGastos[Monto],tblGastos[Fecha],$A295,tblGastos[Forma de Pago],"Efectivo"))</f>
        <v/>
      </c>
      <c r="F295" s="9" t="str">
        <f t="shared" si="8"/>
        <v/>
      </c>
      <c r="G295" s="8"/>
      <c r="H295" s="9" t="str">
        <f t="shared" si="9"/>
        <v/>
      </c>
    </row>
    <row r="296" spans="1:8" x14ac:dyDescent="0.25">
      <c r="A296" s="7"/>
      <c r="B296" s="8"/>
      <c r="C296" s="9" t="str">
        <f>IF($A296="","",SUMIFS(tblVentas[Total Venta],tblVentas[Fecha],$A296,tblVentas[Forma de Pago],"Efectivo"))</f>
        <v/>
      </c>
      <c r="D296" s="9" t="str">
        <f>IF($A296="","",SUMIFS(tblVentas[Total Venta],tblVentas[Fecha],$A296,tblVentas[Forma de Pago],"Transferencia/Yape/Plin"))</f>
        <v/>
      </c>
      <c r="E296" s="9" t="str">
        <f>IF($A296="","",SUMIFS(tblCompras[Total],tblCompras[Fecha],$A296,tblCompras[Forma de Pago],"Efectivo")+SUMIFS(tblGastos[Monto],tblGastos[Fecha],$A296,tblGastos[Forma de Pago],"Efectivo"))</f>
        <v/>
      </c>
      <c r="F296" s="9" t="str">
        <f t="shared" si="8"/>
        <v/>
      </c>
      <c r="G296" s="8"/>
      <c r="H296" s="9" t="str">
        <f t="shared" si="9"/>
        <v/>
      </c>
    </row>
    <row r="297" spans="1:8" x14ac:dyDescent="0.25">
      <c r="A297" s="7"/>
      <c r="B297" s="8"/>
      <c r="C297" s="9" t="str">
        <f>IF($A297="","",SUMIFS(tblVentas[Total Venta],tblVentas[Fecha],$A297,tblVentas[Forma de Pago],"Efectivo"))</f>
        <v/>
      </c>
      <c r="D297" s="9" t="str">
        <f>IF($A297="","",SUMIFS(tblVentas[Total Venta],tblVentas[Fecha],$A297,tblVentas[Forma de Pago],"Transferencia/Yape/Plin"))</f>
        <v/>
      </c>
      <c r="E297" s="9" t="str">
        <f>IF($A297="","",SUMIFS(tblCompras[Total],tblCompras[Fecha],$A297,tblCompras[Forma de Pago],"Efectivo")+SUMIFS(tblGastos[Monto],tblGastos[Fecha],$A297,tblGastos[Forma de Pago],"Efectivo"))</f>
        <v/>
      </c>
      <c r="F297" s="9" t="str">
        <f t="shared" si="8"/>
        <v/>
      </c>
      <c r="G297" s="8"/>
      <c r="H297" s="9" t="str">
        <f t="shared" si="9"/>
        <v/>
      </c>
    </row>
    <row r="298" spans="1:8" x14ac:dyDescent="0.25">
      <c r="A298" s="7"/>
      <c r="B298" s="8"/>
      <c r="C298" s="9" t="str">
        <f>IF($A298="","",SUMIFS(tblVentas[Total Venta],tblVentas[Fecha],$A298,tblVentas[Forma de Pago],"Efectivo"))</f>
        <v/>
      </c>
      <c r="D298" s="9" t="str">
        <f>IF($A298="","",SUMIFS(tblVentas[Total Venta],tblVentas[Fecha],$A298,tblVentas[Forma de Pago],"Transferencia/Yape/Plin"))</f>
        <v/>
      </c>
      <c r="E298" s="9" t="str">
        <f>IF($A298="","",SUMIFS(tblCompras[Total],tblCompras[Fecha],$A298,tblCompras[Forma de Pago],"Efectivo")+SUMIFS(tblGastos[Monto],tblGastos[Fecha],$A298,tblGastos[Forma de Pago],"Efectivo"))</f>
        <v/>
      </c>
      <c r="F298" s="9" t="str">
        <f t="shared" si="8"/>
        <v/>
      </c>
      <c r="G298" s="8"/>
      <c r="H298" s="9" t="str">
        <f t="shared" si="9"/>
        <v/>
      </c>
    </row>
    <row r="299" spans="1:8" x14ac:dyDescent="0.25">
      <c r="A299" s="7"/>
      <c r="B299" s="8"/>
      <c r="C299" s="9" t="str">
        <f>IF($A299="","",SUMIFS(tblVentas[Total Venta],tblVentas[Fecha],$A299,tblVentas[Forma de Pago],"Efectivo"))</f>
        <v/>
      </c>
      <c r="D299" s="9" t="str">
        <f>IF($A299="","",SUMIFS(tblVentas[Total Venta],tblVentas[Fecha],$A299,tblVentas[Forma de Pago],"Transferencia/Yape/Plin"))</f>
        <v/>
      </c>
      <c r="E299" s="9" t="str">
        <f>IF($A299="","",SUMIFS(tblCompras[Total],tblCompras[Fecha],$A299,tblCompras[Forma de Pago],"Efectivo")+SUMIFS(tblGastos[Monto],tblGastos[Fecha],$A299,tblGastos[Forma de Pago],"Efectivo"))</f>
        <v/>
      </c>
      <c r="F299" s="9" t="str">
        <f t="shared" si="8"/>
        <v/>
      </c>
      <c r="G299" s="8"/>
      <c r="H299" s="9" t="str">
        <f t="shared" si="9"/>
        <v/>
      </c>
    </row>
    <row r="300" spans="1:8" x14ac:dyDescent="0.25">
      <c r="A300" s="7"/>
      <c r="B300" s="8"/>
      <c r="C300" s="9" t="str">
        <f>IF($A300="","",SUMIFS(tblVentas[Total Venta],tblVentas[Fecha],$A300,tblVentas[Forma de Pago],"Efectivo"))</f>
        <v/>
      </c>
      <c r="D300" s="9" t="str">
        <f>IF($A300="","",SUMIFS(tblVentas[Total Venta],tblVentas[Fecha],$A300,tblVentas[Forma de Pago],"Transferencia/Yape/Plin"))</f>
        <v/>
      </c>
      <c r="E300" s="9" t="str">
        <f>IF($A300="","",SUMIFS(tblCompras[Total],tblCompras[Fecha],$A300,tblCompras[Forma de Pago],"Efectivo")+SUMIFS(tblGastos[Monto],tblGastos[Fecha],$A300,tblGastos[Forma de Pago],"Efectivo"))</f>
        <v/>
      </c>
      <c r="F300" s="9" t="str">
        <f t="shared" si="8"/>
        <v/>
      </c>
      <c r="G300" s="8"/>
      <c r="H300" s="9" t="str">
        <f t="shared" si="9"/>
        <v/>
      </c>
    </row>
    <row r="301" spans="1:8" x14ac:dyDescent="0.25">
      <c r="A301" s="7"/>
      <c r="B301" s="8"/>
      <c r="C301" s="9" t="str">
        <f>IF($A301="","",SUMIFS(tblVentas[Total Venta],tblVentas[Fecha],$A301,tblVentas[Forma de Pago],"Efectivo"))</f>
        <v/>
      </c>
      <c r="D301" s="9" t="str">
        <f>IF($A301="","",SUMIFS(tblVentas[Total Venta],tblVentas[Fecha],$A301,tblVentas[Forma de Pago],"Transferencia/Yape/Plin"))</f>
        <v/>
      </c>
      <c r="E301" s="9" t="str">
        <f>IF($A301="","",SUMIFS(tblCompras[Total],tblCompras[Fecha],$A301,tblCompras[Forma de Pago],"Efectivo")+SUMIFS(tblGastos[Monto],tblGastos[Fecha],$A301,tblGastos[Forma de Pago],"Efectivo"))</f>
        <v/>
      </c>
      <c r="F301" s="9" t="str">
        <f t="shared" si="8"/>
        <v/>
      </c>
      <c r="G301" s="8"/>
      <c r="H301" s="9" t="str">
        <f t="shared" si="9"/>
        <v/>
      </c>
    </row>
    <row r="302" spans="1:8" x14ac:dyDescent="0.25">
      <c r="A302" s="7"/>
      <c r="B302" s="8"/>
      <c r="C302" s="9" t="str">
        <f>IF($A302="","",SUMIFS(tblVentas[Total Venta],tblVentas[Fecha],$A302,tblVentas[Forma de Pago],"Efectivo"))</f>
        <v/>
      </c>
      <c r="D302" s="9" t="str">
        <f>IF($A302="","",SUMIFS(tblVentas[Total Venta],tblVentas[Fecha],$A302,tblVentas[Forma de Pago],"Transferencia/Yape/Plin"))</f>
        <v/>
      </c>
      <c r="E302" s="9" t="str">
        <f>IF($A302="","",SUMIFS(tblCompras[Total],tblCompras[Fecha],$A302,tblCompras[Forma de Pago],"Efectivo")+SUMIFS(tblGastos[Monto],tblGastos[Fecha],$A302,tblGastos[Forma de Pago],"Efectivo"))</f>
        <v/>
      </c>
      <c r="F302" s="9" t="str">
        <f t="shared" si="8"/>
        <v/>
      </c>
      <c r="G302" s="8"/>
      <c r="H302" s="9" t="str">
        <f t="shared" si="9"/>
        <v/>
      </c>
    </row>
    <row r="303" spans="1:8" x14ac:dyDescent="0.25">
      <c r="A303" s="7"/>
      <c r="B303" s="8"/>
      <c r="C303" s="9" t="str">
        <f>IF($A303="","",SUMIFS(tblVentas[Total Venta],tblVentas[Fecha],$A303,tblVentas[Forma de Pago],"Efectivo"))</f>
        <v/>
      </c>
      <c r="D303" s="9" t="str">
        <f>IF($A303="","",SUMIFS(tblVentas[Total Venta],tblVentas[Fecha],$A303,tblVentas[Forma de Pago],"Transferencia/Yape/Plin"))</f>
        <v/>
      </c>
      <c r="E303" s="9" t="str">
        <f>IF($A303="","",SUMIFS(tblCompras[Total],tblCompras[Fecha],$A303,tblCompras[Forma de Pago],"Efectivo")+SUMIFS(tblGastos[Monto],tblGastos[Fecha],$A303,tblGastos[Forma de Pago],"Efectivo"))</f>
        <v/>
      </c>
      <c r="F303" s="9" t="str">
        <f t="shared" si="8"/>
        <v/>
      </c>
      <c r="G303" s="8"/>
      <c r="H303" s="9" t="str">
        <f t="shared" si="9"/>
        <v/>
      </c>
    </row>
    <row r="304" spans="1:8" x14ac:dyDescent="0.25">
      <c r="A304" s="7"/>
      <c r="B304" s="8"/>
      <c r="C304" s="9" t="str">
        <f>IF($A304="","",SUMIFS(tblVentas[Total Venta],tblVentas[Fecha],$A304,tblVentas[Forma de Pago],"Efectivo"))</f>
        <v/>
      </c>
      <c r="D304" s="9" t="str">
        <f>IF($A304="","",SUMIFS(tblVentas[Total Venta],tblVentas[Fecha],$A304,tblVentas[Forma de Pago],"Transferencia/Yape/Plin"))</f>
        <v/>
      </c>
      <c r="E304" s="9" t="str">
        <f>IF($A304="","",SUMIFS(tblCompras[Total],tblCompras[Fecha],$A304,tblCompras[Forma de Pago],"Efectivo")+SUMIFS(tblGastos[Monto],tblGastos[Fecha],$A304,tblGastos[Forma de Pago],"Efectivo"))</f>
        <v/>
      </c>
      <c r="F304" s="9" t="str">
        <f t="shared" si="8"/>
        <v/>
      </c>
      <c r="G304" s="8"/>
      <c r="H304" s="9" t="str">
        <f t="shared" si="9"/>
        <v/>
      </c>
    </row>
    <row r="305" spans="1:8" x14ac:dyDescent="0.25">
      <c r="A305" s="7"/>
      <c r="B305" s="8"/>
      <c r="C305" s="9" t="str">
        <f>IF($A305="","",SUMIFS(tblVentas[Total Venta],tblVentas[Fecha],$A305,tblVentas[Forma de Pago],"Efectivo"))</f>
        <v/>
      </c>
      <c r="D305" s="9" t="str">
        <f>IF($A305="","",SUMIFS(tblVentas[Total Venta],tblVentas[Fecha],$A305,tblVentas[Forma de Pago],"Transferencia/Yape/Plin"))</f>
        <v/>
      </c>
      <c r="E305" s="9" t="str">
        <f>IF($A305="","",SUMIFS(tblCompras[Total],tblCompras[Fecha],$A305,tblCompras[Forma de Pago],"Efectivo")+SUMIFS(tblGastos[Monto],tblGastos[Fecha],$A305,tblGastos[Forma de Pago],"Efectivo"))</f>
        <v/>
      </c>
      <c r="F305" s="9" t="str">
        <f t="shared" si="8"/>
        <v/>
      </c>
      <c r="G305" s="8"/>
      <c r="H305" s="9" t="str">
        <f t="shared" si="9"/>
        <v/>
      </c>
    </row>
    <row r="306" spans="1:8" x14ac:dyDescent="0.25">
      <c r="A306" s="7"/>
      <c r="B306" s="8"/>
      <c r="C306" s="9" t="str">
        <f>IF($A306="","",SUMIFS(tblVentas[Total Venta],tblVentas[Fecha],$A306,tblVentas[Forma de Pago],"Efectivo"))</f>
        <v/>
      </c>
      <c r="D306" s="9" t="str">
        <f>IF($A306="","",SUMIFS(tblVentas[Total Venta],tblVentas[Fecha],$A306,tblVentas[Forma de Pago],"Transferencia/Yape/Plin"))</f>
        <v/>
      </c>
      <c r="E306" s="9" t="str">
        <f>IF($A306="","",SUMIFS(tblCompras[Total],tblCompras[Fecha],$A306,tblCompras[Forma de Pago],"Efectivo")+SUMIFS(tblGastos[Monto],tblGastos[Fecha],$A306,tblGastos[Forma de Pago],"Efectivo"))</f>
        <v/>
      </c>
      <c r="F306" s="9" t="str">
        <f t="shared" si="8"/>
        <v/>
      </c>
      <c r="G306" s="8"/>
      <c r="H306" s="9" t="str">
        <f t="shared" si="9"/>
        <v/>
      </c>
    </row>
    <row r="307" spans="1:8" x14ac:dyDescent="0.25">
      <c r="A307" s="7"/>
      <c r="B307" s="8"/>
      <c r="C307" s="9" t="str">
        <f>IF($A307="","",SUMIFS(tblVentas[Total Venta],tblVentas[Fecha],$A307,tblVentas[Forma de Pago],"Efectivo"))</f>
        <v/>
      </c>
      <c r="D307" s="9" t="str">
        <f>IF($A307="","",SUMIFS(tblVentas[Total Venta],tblVentas[Fecha],$A307,tblVentas[Forma de Pago],"Transferencia/Yape/Plin"))</f>
        <v/>
      </c>
      <c r="E307" s="9" t="str">
        <f>IF($A307="","",SUMIFS(tblCompras[Total],tblCompras[Fecha],$A307,tblCompras[Forma de Pago],"Efectivo")+SUMIFS(tblGastos[Monto],tblGastos[Fecha],$A307,tblGastos[Forma de Pago],"Efectivo"))</f>
        <v/>
      </c>
      <c r="F307" s="9" t="str">
        <f t="shared" si="8"/>
        <v/>
      </c>
      <c r="G307" s="8"/>
      <c r="H307" s="9" t="str">
        <f t="shared" si="9"/>
        <v/>
      </c>
    </row>
    <row r="308" spans="1:8" x14ac:dyDescent="0.25">
      <c r="A308" s="7"/>
      <c r="B308" s="8"/>
      <c r="C308" s="9" t="str">
        <f>IF($A308="","",SUMIFS(tblVentas[Total Venta],tblVentas[Fecha],$A308,tblVentas[Forma de Pago],"Efectivo"))</f>
        <v/>
      </c>
      <c r="D308" s="9" t="str">
        <f>IF($A308="","",SUMIFS(tblVentas[Total Venta],tblVentas[Fecha],$A308,tblVentas[Forma de Pago],"Transferencia/Yape/Plin"))</f>
        <v/>
      </c>
      <c r="E308" s="9" t="str">
        <f>IF($A308="","",SUMIFS(tblCompras[Total],tblCompras[Fecha],$A308,tblCompras[Forma de Pago],"Efectivo")+SUMIFS(tblGastos[Monto],tblGastos[Fecha],$A308,tblGastos[Forma de Pago],"Efectivo"))</f>
        <v/>
      </c>
      <c r="F308" s="9" t="str">
        <f t="shared" si="8"/>
        <v/>
      </c>
      <c r="G308" s="8"/>
      <c r="H308" s="9" t="str">
        <f t="shared" si="9"/>
        <v/>
      </c>
    </row>
    <row r="309" spans="1:8" x14ac:dyDescent="0.25">
      <c r="A309" s="7"/>
      <c r="B309" s="8"/>
      <c r="C309" s="9" t="str">
        <f>IF($A309="","",SUMIFS(tblVentas[Total Venta],tblVentas[Fecha],$A309,tblVentas[Forma de Pago],"Efectivo"))</f>
        <v/>
      </c>
      <c r="D309" s="9" t="str">
        <f>IF($A309="","",SUMIFS(tblVentas[Total Venta],tblVentas[Fecha],$A309,tblVentas[Forma de Pago],"Transferencia/Yape/Plin"))</f>
        <v/>
      </c>
      <c r="E309" s="9" t="str">
        <f>IF($A309="","",SUMIFS(tblCompras[Total],tblCompras[Fecha],$A309,tblCompras[Forma de Pago],"Efectivo")+SUMIFS(tblGastos[Monto],tblGastos[Fecha],$A309,tblGastos[Forma de Pago],"Efectivo"))</f>
        <v/>
      </c>
      <c r="F309" s="9" t="str">
        <f t="shared" si="8"/>
        <v/>
      </c>
      <c r="G309" s="8"/>
      <c r="H309" s="9" t="str">
        <f t="shared" si="9"/>
        <v/>
      </c>
    </row>
    <row r="310" spans="1:8" x14ac:dyDescent="0.25">
      <c r="A310" s="7"/>
      <c r="B310" s="8"/>
      <c r="C310" s="9" t="str">
        <f>IF($A310="","",SUMIFS(tblVentas[Total Venta],tblVentas[Fecha],$A310,tblVentas[Forma de Pago],"Efectivo"))</f>
        <v/>
      </c>
      <c r="D310" s="9" t="str">
        <f>IF($A310="","",SUMIFS(tblVentas[Total Venta],tblVentas[Fecha],$A310,tblVentas[Forma de Pago],"Transferencia/Yape/Plin"))</f>
        <v/>
      </c>
      <c r="E310" s="9" t="str">
        <f>IF($A310="","",SUMIFS(tblCompras[Total],tblCompras[Fecha],$A310,tblCompras[Forma de Pago],"Efectivo")+SUMIFS(tblGastos[Monto],tblGastos[Fecha],$A310,tblGastos[Forma de Pago],"Efectivo"))</f>
        <v/>
      </c>
      <c r="F310" s="9" t="str">
        <f t="shared" si="8"/>
        <v/>
      </c>
      <c r="G310" s="8"/>
      <c r="H310" s="9" t="str">
        <f t="shared" si="9"/>
        <v/>
      </c>
    </row>
    <row r="311" spans="1:8" x14ac:dyDescent="0.25">
      <c r="A311" s="7"/>
      <c r="B311" s="8"/>
      <c r="C311" s="9" t="str">
        <f>IF($A311="","",SUMIFS(tblVentas[Total Venta],tblVentas[Fecha],$A311,tblVentas[Forma de Pago],"Efectivo"))</f>
        <v/>
      </c>
      <c r="D311" s="9" t="str">
        <f>IF($A311="","",SUMIFS(tblVentas[Total Venta],tblVentas[Fecha],$A311,tblVentas[Forma de Pago],"Transferencia/Yape/Plin"))</f>
        <v/>
      </c>
      <c r="E311" s="9" t="str">
        <f>IF($A311="","",SUMIFS(tblCompras[Total],tblCompras[Fecha],$A311,tblCompras[Forma de Pago],"Efectivo")+SUMIFS(tblGastos[Monto],tblGastos[Fecha],$A311,tblGastos[Forma de Pago],"Efectivo"))</f>
        <v/>
      </c>
      <c r="F311" s="9" t="str">
        <f t="shared" si="8"/>
        <v/>
      </c>
      <c r="G311" s="8"/>
      <c r="H311" s="9" t="str">
        <f t="shared" si="9"/>
        <v/>
      </c>
    </row>
    <row r="312" spans="1:8" x14ac:dyDescent="0.25">
      <c r="A312" s="7"/>
      <c r="B312" s="8"/>
      <c r="C312" s="9" t="str">
        <f>IF($A312="","",SUMIFS(tblVentas[Total Venta],tblVentas[Fecha],$A312,tblVentas[Forma de Pago],"Efectivo"))</f>
        <v/>
      </c>
      <c r="D312" s="9" t="str">
        <f>IF($A312="","",SUMIFS(tblVentas[Total Venta],tblVentas[Fecha],$A312,tblVentas[Forma de Pago],"Transferencia/Yape/Plin"))</f>
        <v/>
      </c>
      <c r="E312" s="9" t="str">
        <f>IF($A312="","",SUMIFS(tblCompras[Total],tblCompras[Fecha],$A312,tblCompras[Forma de Pago],"Efectivo")+SUMIFS(tblGastos[Monto],tblGastos[Fecha],$A312,tblGastos[Forma de Pago],"Efectivo"))</f>
        <v/>
      </c>
      <c r="F312" s="9" t="str">
        <f t="shared" si="8"/>
        <v/>
      </c>
      <c r="G312" s="8"/>
      <c r="H312" s="9" t="str">
        <f t="shared" si="9"/>
        <v/>
      </c>
    </row>
    <row r="313" spans="1:8" x14ac:dyDescent="0.25">
      <c r="A313" s="7"/>
      <c r="B313" s="8"/>
      <c r="C313" s="9" t="str">
        <f>IF($A313="","",SUMIFS(tblVentas[Total Venta],tblVentas[Fecha],$A313,tblVentas[Forma de Pago],"Efectivo"))</f>
        <v/>
      </c>
      <c r="D313" s="9" t="str">
        <f>IF($A313="","",SUMIFS(tblVentas[Total Venta],tblVentas[Fecha],$A313,tblVentas[Forma de Pago],"Transferencia/Yape/Plin"))</f>
        <v/>
      </c>
      <c r="E313" s="9" t="str">
        <f>IF($A313="","",SUMIFS(tblCompras[Total],tblCompras[Fecha],$A313,tblCompras[Forma de Pago],"Efectivo")+SUMIFS(tblGastos[Monto],tblGastos[Fecha],$A313,tblGastos[Forma de Pago],"Efectivo"))</f>
        <v/>
      </c>
      <c r="F313" s="9" t="str">
        <f t="shared" si="8"/>
        <v/>
      </c>
      <c r="G313" s="8"/>
      <c r="H313" s="9" t="str">
        <f t="shared" si="9"/>
        <v/>
      </c>
    </row>
    <row r="314" spans="1:8" x14ac:dyDescent="0.25">
      <c r="A314" s="7"/>
      <c r="B314" s="8"/>
      <c r="C314" s="9" t="str">
        <f>IF($A314="","",SUMIFS(tblVentas[Total Venta],tblVentas[Fecha],$A314,tblVentas[Forma de Pago],"Efectivo"))</f>
        <v/>
      </c>
      <c r="D314" s="9" t="str">
        <f>IF($A314="","",SUMIFS(tblVentas[Total Venta],tblVentas[Fecha],$A314,tblVentas[Forma de Pago],"Transferencia/Yape/Plin"))</f>
        <v/>
      </c>
      <c r="E314" s="9" t="str">
        <f>IF($A314="","",SUMIFS(tblCompras[Total],tblCompras[Fecha],$A314,tblCompras[Forma de Pago],"Efectivo")+SUMIFS(tblGastos[Monto],tblGastos[Fecha],$A314,tblGastos[Forma de Pago],"Efectivo"))</f>
        <v/>
      </c>
      <c r="F314" s="9" t="str">
        <f t="shared" si="8"/>
        <v/>
      </c>
      <c r="G314" s="8"/>
      <c r="H314" s="9" t="str">
        <f t="shared" si="9"/>
        <v/>
      </c>
    </row>
    <row r="315" spans="1:8" x14ac:dyDescent="0.25">
      <c r="A315" s="7"/>
      <c r="B315" s="8"/>
      <c r="C315" s="9" t="str">
        <f>IF($A315="","",SUMIFS(tblVentas[Total Venta],tblVentas[Fecha],$A315,tblVentas[Forma de Pago],"Efectivo"))</f>
        <v/>
      </c>
      <c r="D315" s="9" t="str">
        <f>IF($A315="","",SUMIFS(tblVentas[Total Venta],tblVentas[Fecha],$A315,tblVentas[Forma de Pago],"Transferencia/Yape/Plin"))</f>
        <v/>
      </c>
      <c r="E315" s="9" t="str">
        <f>IF($A315="","",SUMIFS(tblCompras[Total],tblCompras[Fecha],$A315,tblCompras[Forma de Pago],"Efectivo")+SUMIFS(tblGastos[Monto],tblGastos[Fecha],$A315,tblGastos[Forma de Pago],"Efectivo"))</f>
        <v/>
      </c>
      <c r="F315" s="9" t="str">
        <f t="shared" si="8"/>
        <v/>
      </c>
      <c r="G315" s="8"/>
      <c r="H315" s="9" t="str">
        <f t="shared" si="9"/>
        <v/>
      </c>
    </row>
    <row r="316" spans="1:8" x14ac:dyDescent="0.25">
      <c r="A316" s="7"/>
      <c r="B316" s="8"/>
      <c r="C316" s="9" t="str">
        <f>IF($A316="","",SUMIFS(tblVentas[Total Venta],tblVentas[Fecha],$A316,tblVentas[Forma de Pago],"Efectivo"))</f>
        <v/>
      </c>
      <c r="D316" s="9" t="str">
        <f>IF($A316="","",SUMIFS(tblVentas[Total Venta],tblVentas[Fecha],$A316,tblVentas[Forma de Pago],"Transferencia/Yape/Plin"))</f>
        <v/>
      </c>
      <c r="E316" s="9" t="str">
        <f>IF($A316="","",SUMIFS(tblCompras[Total],tblCompras[Fecha],$A316,tblCompras[Forma de Pago],"Efectivo")+SUMIFS(tblGastos[Monto],tblGastos[Fecha],$A316,tblGastos[Forma de Pago],"Efectivo"))</f>
        <v/>
      </c>
      <c r="F316" s="9" t="str">
        <f t="shared" si="8"/>
        <v/>
      </c>
      <c r="G316" s="8"/>
      <c r="H316" s="9" t="str">
        <f t="shared" si="9"/>
        <v/>
      </c>
    </row>
    <row r="317" spans="1:8" x14ac:dyDescent="0.25">
      <c r="A317" s="7"/>
      <c r="B317" s="8"/>
      <c r="C317" s="9" t="str">
        <f>IF($A317="","",SUMIFS(tblVentas[Total Venta],tblVentas[Fecha],$A317,tblVentas[Forma de Pago],"Efectivo"))</f>
        <v/>
      </c>
      <c r="D317" s="9" t="str">
        <f>IF($A317="","",SUMIFS(tblVentas[Total Venta],tblVentas[Fecha],$A317,tblVentas[Forma de Pago],"Transferencia/Yape/Plin"))</f>
        <v/>
      </c>
      <c r="E317" s="9" t="str">
        <f>IF($A317="","",SUMIFS(tblCompras[Total],tblCompras[Fecha],$A317,tblCompras[Forma de Pago],"Efectivo")+SUMIFS(tblGastos[Monto],tblGastos[Fecha],$A317,tblGastos[Forma de Pago],"Efectivo"))</f>
        <v/>
      </c>
      <c r="F317" s="9" t="str">
        <f t="shared" si="8"/>
        <v/>
      </c>
      <c r="G317" s="8"/>
      <c r="H317" s="9" t="str">
        <f t="shared" si="9"/>
        <v/>
      </c>
    </row>
    <row r="318" spans="1:8" x14ac:dyDescent="0.25">
      <c r="A318" s="7"/>
      <c r="B318" s="8"/>
      <c r="C318" s="9" t="str">
        <f>IF($A318="","",SUMIFS(tblVentas[Total Venta],tblVentas[Fecha],$A318,tblVentas[Forma de Pago],"Efectivo"))</f>
        <v/>
      </c>
      <c r="D318" s="9" t="str">
        <f>IF($A318="","",SUMIFS(tblVentas[Total Venta],tblVentas[Fecha],$A318,tblVentas[Forma de Pago],"Transferencia/Yape/Plin"))</f>
        <v/>
      </c>
      <c r="E318" s="9" t="str">
        <f>IF($A318="","",SUMIFS(tblCompras[Total],tblCompras[Fecha],$A318,tblCompras[Forma de Pago],"Efectivo")+SUMIFS(tblGastos[Monto],tblGastos[Fecha],$A318,tblGastos[Forma de Pago],"Efectivo"))</f>
        <v/>
      </c>
      <c r="F318" s="9" t="str">
        <f t="shared" si="8"/>
        <v/>
      </c>
      <c r="G318" s="8"/>
      <c r="H318" s="9" t="str">
        <f t="shared" si="9"/>
        <v/>
      </c>
    </row>
    <row r="319" spans="1:8" x14ac:dyDescent="0.25">
      <c r="A319" s="7"/>
      <c r="B319" s="8"/>
      <c r="C319" s="9" t="str">
        <f>IF($A319="","",SUMIFS(tblVentas[Total Venta],tblVentas[Fecha],$A319,tblVentas[Forma de Pago],"Efectivo"))</f>
        <v/>
      </c>
      <c r="D319" s="9" t="str">
        <f>IF($A319="","",SUMIFS(tblVentas[Total Venta],tblVentas[Fecha],$A319,tblVentas[Forma de Pago],"Transferencia/Yape/Plin"))</f>
        <v/>
      </c>
      <c r="E319" s="9" t="str">
        <f>IF($A319="","",SUMIFS(tblCompras[Total],tblCompras[Fecha],$A319,tblCompras[Forma de Pago],"Efectivo")+SUMIFS(tblGastos[Monto],tblGastos[Fecha],$A319,tblGastos[Forma de Pago],"Efectivo"))</f>
        <v/>
      </c>
      <c r="F319" s="9" t="str">
        <f t="shared" si="8"/>
        <v/>
      </c>
      <c r="G319" s="8"/>
      <c r="H319" s="9" t="str">
        <f t="shared" si="9"/>
        <v/>
      </c>
    </row>
    <row r="320" spans="1:8" x14ac:dyDescent="0.25">
      <c r="A320" s="7"/>
      <c r="B320" s="8"/>
      <c r="C320" s="9" t="str">
        <f>IF($A320="","",SUMIFS(tblVentas[Total Venta],tblVentas[Fecha],$A320,tblVentas[Forma de Pago],"Efectivo"))</f>
        <v/>
      </c>
      <c r="D320" s="9" t="str">
        <f>IF($A320="","",SUMIFS(tblVentas[Total Venta],tblVentas[Fecha],$A320,tblVentas[Forma de Pago],"Transferencia/Yape/Plin"))</f>
        <v/>
      </c>
      <c r="E320" s="9" t="str">
        <f>IF($A320="","",SUMIFS(tblCompras[Total],tblCompras[Fecha],$A320,tblCompras[Forma de Pago],"Efectivo")+SUMIFS(tblGastos[Monto],tblGastos[Fecha],$A320,tblGastos[Forma de Pago],"Efectivo"))</f>
        <v/>
      </c>
      <c r="F320" s="9" t="str">
        <f t="shared" si="8"/>
        <v/>
      </c>
      <c r="G320" s="8"/>
      <c r="H320" s="9" t="str">
        <f t="shared" si="9"/>
        <v/>
      </c>
    </row>
    <row r="321" spans="1:8" x14ac:dyDescent="0.25">
      <c r="A321" s="7"/>
      <c r="B321" s="8"/>
      <c r="C321" s="9" t="str">
        <f>IF($A321="","",SUMIFS(tblVentas[Total Venta],tblVentas[Fecha],$A321,tblVentas[Forma de Pago],"Efectivo"))</f>
        <v/>
      </c>
      <c r="D321" s="9" t="str">
        <f>IF($A321="","",SUMIFS(tblVentas[Total Venta],tblVentas[Fecha],$A321,tblVentas[Forma de Pago],"Transferencia/Yape/Plin"))</f>
        <v/>
      </c>
      <c r="E321" s="9" t="str">
        <f>IF($A321="","",SUMIFS(tblCompras[Total],tblCompras[Fecha],$A321,tblCompras[Forma de Pago],"Efectivo")+SUMIFS(tblGastos[Monto],tblGastos[Fecha],$A321,tblGastos[Forma de Pago],"Efectivo"))</f>
        <v/>
      </c>
      <c r="F321" s="9" t="str">
        <f t="shared" si="8"/>
        <v/>
      </c>
      <c r="G321" s="8"/>
      <c r="H321" s="9" t="str">
        <f t="shared" si="9"/>
        <v/>
      </c>
    </row>
    <row r="322" spans="1:8" x14ac:dyDescent="0.25">
      <c r="A322" s="7"/>
      <c r="B322" s="8"/>
      <c r="C322" s="9" t="str">
        <f>IF($A322="","",SUMIFS(tblVentas[Total Venta],tblVentas[Fecha],$A322,tblVentas[Forma de Pago],"Efectivo"))</f>
        <v/>
      </c>
      <c r="D322" s="9" t="str">
        <f>IF($A322="","",SUMIFS(tblVentas[Total Venta],tblVentas[Fecha],$A322,tblVentas[Forma de Pago],"Transferencia/Yape/Plin"))</f>
        <v/>
      </c>
      <c r="E322" s="9" t="str">
        <f>IF($A322="","",SUMIFS(tblCompras[Total],tblCompras[Fecha],$A322,tblCompras[Forma de Pago],"Efectivo")+SUMIFS(tblGastos[Monto],tblGastos[Fecha],$A322,tblGastos[Forma de Pago],"Efectivo"))</f>
        <v/>
      </c>
      <c r="F322" s="9" t="str">
        <f t="shared" si="8"/>
        <v/>
      </c>
      <c r="G322" s="8"/>
      <c r="H322" s="9" t="str">
        <f t="shared" si="9"/>
        <v/>
      </c>
    </row>
    <row r="323" spans="1:8" x14ac:dyDescent="0.25">
      <c r="A323" s="7"/>
      <c r="B323" s="8"/>
      <c r="C323" s="9" t="str">
        <f>IF($A323="","",SUMIFS(tblVentas[Total Venta],tblVentas[Fecha],$A323,tblVentas[Forma de Pago],"Efectivo"))</f>
        <v/>
      </c>
      <c r="D323" s="9" t="str">
        <f>IF($A323="","",SUMIFS(tblVentas[Total Venta],tblVentas[Fecha],$A323,tblVentas[Forma de Pago],"Transferencia/Yape/Plin"))</f>
        <v/>
      </c>
      <c r="E323" s="9" t="str">
        <f>IF($A323="","",SUMIFS(tblCompras[Total],tblCompras[Fecha],$A323,tblCompras[Forma de Pago],"Efectivo")+SUMIFS(tblGastos[Monto],tblGastos[Fecha],$A323,tblGastos[Forma de Pago],"Efectivo"))</f>
        <v/>
      </c>
      <c r="F323" s="9" t="str">
        <f t="shared" si="8"/>
        <v/>
      </c>
      <c r="G323" s="8"/>
      <c r="H323" s="9" t="str">
        <f t="shared" si="9"/>
        <v/>
      </c>
    </row>
    <row r="324" spans="1:8" x14ac:dyDescent="0.25">
      <c r="A324" s="7"/>
      <c r="B324" s="8"/>
      <c r="C324" s="9" t="str">
        <f>IF($A324="","",SUMIFS(tblVentas[Total Venta],tblVentas[Fecha],$A324,tblVentas[Forma de Pago],"Efectivo"))</f>
        <v/>
      </c>
      <c r="D324" s="9" t="str">
        <f>IF($A324="","",SUMIFS(tblVentas[Total Venta],tblVentas[Fecha],$A324,tblVentas[Forma de Pago],"Transferencia/Yape/Plin"))</f>
        <v/>
      </c>
      <c r="E324" s="9" t="str">
        <f>IF($A324="","",SUMIFS(tblCompras[Total],tblCompras[Fecha],$A324,tblCompras[Forma de Pago],"Efectivo")+SUMIFS(tblGastos[Monto],tblGastos[Fecha],$A324,tblGastos[Forma de Pago],"Efectivo"))</f>
        <v/>
      </c>
      <c r="F324" s="9" t="str">
        <f t="shared" ref="F324:F387" si="10">IF($A324="","",$B324+$C324-$E324)</f>
        <v/>
      </c>
      <c r="G324" s="8"/>
      <c r="H324" s="9" t="str">
        <f t="shared" ref="H324:H387" si="11">IF(OR($A324="",$G324=""),"",$G324-$F324)</f>
        <v/>
      </c>
    </row>
    <row r="325" spans="1:8" x14ac:dyDescent="0.25">
      <c r="A325" s="7"/>
      <c r="B325" s="8"/>
      <c r="C325" s="9" t="str">
        <f>IF($A325="","",SUMIFS(tblVentas[Total Venta],tblVentas[Fecha],$A325,tblVentas[Forma de Pago],"Efectivo"))</f>
        <v/>
      </c>
      <c r="D325" s="9" t="str">
        <f>IF($A325="","",SUMIFS(tblVentas[Total Venta],tblVentas[Fecha],$A325,tblVentas[Forma de Pago],"Transferencia/Yape/Plin"))</f>
        <v/>
      </c>
      <c r="E325" s="9" t="str">
        <f>IF($A325="","",SUMIFS(tblCompras[Total],tblCompras[Fecha],$A325,tblCompras[Forma de Pago],"Efectivo")+SUMIFS(tblGastos[Monto],tblGastos[Fecha],$A325,tblGastos[Forma de Pago],"Efectivo"))</f>
        <v/>
      </c>
      <c r="F325" s="9" t="str">
        <f t="shared" si="10"/>
        <v/>
      </c>
      <c r="G325" s="8"/>
      <c r="H325" s="9" t="str">
        <f t="shared" si="11"/>
        <v/>
      </c>
    </row>
    <row r="326" spans="1:8" x14ac:dyDescent="0.25">
      <c r="A326" s="7"/>
      <c r="B326" s="8"/>
      <c r="C326" s="9" t="str">
        <f>IF($A326="","",SUMIFS(tblVentas[Total Venta],tblVentas[Fecha],$A326,tblVentas[Forma de Pago],"Efectivo"))</f>
        <v/>
      </c>
      <c r="D326" s="9" t="str">
        <f>IF($A326="","",SUMIFS(tblVentas[Total Venta],tblVentas[Fecha],$A326,tblVentas[Forma de Pago],"Transferencia/Yape/Plin"))</f>
        <v/>
      </c>
      <c r="E326" s="9" t="str">
        <f>IF($A326="","",SUMIFS(tblCompras[Total],tblCompras[Fecha],$A326,tblCompras[Forma de Pago],"Efectivo")+SUMIFS(tblGastos[Monto],tblGastos[Fecha],$A326,tblGastos[Forma de Pago],"Efectivo"))</f>
        <v/>
      </c>
      <c r="F326" s="9" t="str">
        <f t="shared" si="10"/>
        <v/>
      </c>
      <c r="G326" s="8"/>
      <c r="H326" s="9" t="str">
        <f t="shared" si="11"/>
        <v/>
      </c>
    </row>
    <row r="327" spans="1:8" x14ac:dyDescent="0.25">
      <c r="A327" s="7"/>
      <c r="B327" s="8"/>
      <c r="C327" s="9" t="str">
        <f>IF($A327="","",SUMIFS(tblVentas[Total Venta],tblVentas[Fecha],$A327,tblVentas[Forma de Pago],"Efectivo"))</f>
        <v/>
      </c>
      <c r="D327" s="9" t="str">
        <f>IF($A327="","",SUMIFS(tblVentas[Total Venta],tblVentas[Fecha],$A327,tblVentas[Forma de Pago],"Transferencia/Yape/Plin"))</f>
        <v/>
      </c>
      <c r="E327" s="9" t="str">
        <f>IF($A327="","",SUMIFS(tblCompras[Total],tblCompras[Fecha],$A327,tblCompras[Forma de Pago],"Efectivo")+SUMIFS(tblGastos[Monto],tblGastos[Fecha],$A327,tblGastos[Forma de Pago],"Efectivo"))</f>
        <v/>
      </c>
      <c r="F327" s="9" t="str">
        <f t="shared" si="10"/>
        <v/>
      </c>
      <c r="G327" s="8"/>
      <c r="H327" s="9" t="str">
        <f t="shared" si="11"/>
        <v/>
      </c>
    </row>
    <row r="328" spans="1:8" x14ac:dyDescent="0.25">
      <c r="A328" s="7"/>
      <c r="B328" s="8"/>
      <c r="C328" s="9" t="str">
        <f>IF($A328="","",SUMIFS(tblVentas[Total Venta],tblVentas[Fecha],$A328,tblVentas[Forma de Pago],"Efectivo"))</f>
        <v/>
      </c>
      <c r="D328" s="9" t="str">
        <f>IF($A328="","",SUMIFS(tblVentas[Total Venta],tblVentas[Fecha],$A328,tblVentas[Forma de Pago],"Transferencia/Yape/Plin"))</f>
        <v/>
      </c>
      <c r="E328" s="9" t="str">
        <f>IF($A328="","",SUMIFS(tblCompras[Total],tblCompras[Fecha],$A328,tblCompras[Forma de Pago],"Efectivo")+SUMIFS(tblGastos[Monto],tblGastos[Fecha],$A328,tblGastos[Forma de Pago],"Efectivo"))</f>
        <v/>
      </c>
      <c r="F328" s="9" t="str">
        <f t="shared" si="10"/>
        <v/>
      </c>
      <c r="G328" s="8"/>
      <c r="H328" s="9" t="str">
        <f t="shared" si="11"/>
        <v/>
      </c>
    </row>
    <row r="329" spans="1:8" x14ac:dyDescent="0.25">
      <c r="A329" s="7"/>
      <c r="B329" s="8"/>
      <c r="C329" s="9" t="str">
        <f>IF($A329="","",SUMIFS(tblVentas[Total Venta],tblVentas[Fecha],$A329,tblVentas[Forma de Pago],"Efectivo"))</f>
        <v/>
      </c>
      <c r="D329" s="9" t="str">
        <f>IF($A329="","",SUMIFS(tblVentas[Total Venta],tblVentas[Fecha],$A329,tblVentas[Forma de Pago],"Transferencia/Yape/Plin"))</f>
        <v/>
      </c>
      <c r="E329" s="9" t="str">
        <f>IF($A329="","",SUMIFS(tblCompras[Total],tblCompras[Fecha],$A329,tblCompras[Forma de Pago],"Efectivo")+SUMIFS(tblGastos[Monto],tblGastos[Fecha],$A329,tblGastos[Forma de Pago],"Efectivo"))</f>
        <v/>
      </c>
      <c r="F329" s="9" t="str">
        <f t="shared" si="10"/>
        <v/>
      </c>
      <c r="G329" s="8"/>
      <c r="H329" s="9" t="str">
        <f t="shared" si="11"/>
        <v/>
      </c>
    </row>
    <row r="330" spans="1:8" x14ac:dyDescent="0.25">
      <c r="A330" s="7"/>
      <c r="B330" s="8"/>
      <c r="C330" s="9" t="str">
        <f>IF($A330="","",SUMIFS(tblVentas[Total Venta],tblVentas[Fecha],$A330,tblVentas[Forma de Pago],"Efectivo"))</f>
        <v/>
      </c>
      <c r="D330" s="9" t="str">
        <f>IF($A330="","",SUMIFS(tblVentas[Total Venta],tblVentas[Fecha],$A330,tblVentas[Forma de Pago],"Transferencia/Yape/Plin"))</f>
        <v/>
      </c>
      <c r="E330" s="9" t="str">
        <f>IF($A330="","",SUMIFS(tblCompras[Total],tblCompras[Fecha],$A330,tblCompras[Forma de Pago],"Efectivo")+SUMIFS(tblGastos[Monto],tblGastos[Fecha],$A330,tblGastos[Forma de Pago],"Efectivo"))</f>
        <v/>
      </c>
      <c r="F330" s="9" t="str">
        <f t="shared" si="10"/>
        <v/>
      </c>
      <c r="G330" s="8"/>
      <c r="H330" s="9" t="str">
        <f t="shared" si="11"/>
        <v/>
      </c>
    </row>
    <row r="331" spans="1:8" x14ac:dyDescent="0.25">
      <c r="A331" s="7"/>
      <c r="B331" s="8"/>
      <c r="C331" s="9" t="str">
        <f>IF($A331="","",SUMIFS(tblVentas[Total Venta],tblVentas[Fecha],$A331,tblVentas[Forma de Pago],"Efectivo"))</f>
        <v/>
      </c>
      <c r="D331" s="9" t="str">
        <f>IF($A331="","",SUMIFS(tblVentas[Total Venta],tblVentas[Fecha],$A331,tblVentas[Forma de Pago],"Transferencia/Yape/Plin"))</f>
        <v/>
      </c>
      <c r="E331" s="9" t="str">
        <f>IF($A331="","",SUMIFS(tblCompras[Total],tblCompras[Fecha],$A331,tblCompras[Forma de Pago],"Efectivo")+SUMIFS(tblGastos[Monto],tblGastos[Fecha],$A331,tblGastos[Forma de Pago],"Efectivo"))</f>
        <v/>
      </c>
      <c r="F331" s="9" t="str">
        <f t="shared" si="10"/>
        <v/>
      </c>
      <c r="G331" s="8"/>
      <c r="H331" s="9" t="str">
        <f t="shared" si="11"/>
        <v/>
      </c>
    </row>
    <row r="332" spans="1:8" x14ac:dyDescent="0.25">
      <c r="A332" s="7"/>
      <c r="B332" s="8"/>
      <c r="C332" s="9" t="str">
        <f>IF($A332="","",SUMIFS(tblVentas[Total Venta],tblVentas[Fecha],$A332,tblVentas[Forma de Pago],"Efectivo"))</f>
        <v/>
      </c>
      <c r="D332" s="9" t="str">
        <f>IF($A332="","",SUMIFS(tblVentas[Total Venta],tblVentas[Fecha],$A332,tblVentas[Forma de Pago],"Transferencia/Yape/Plin"))</f>
        <v/>
      </c>
      <c r="E332" s="9" t="str">
        <f>IF($A332="","",SUMIFS(tblCompras[Total],tblCompras[Fecha],$A332,tblCompras[Forma de Pago],"Efectivo")+SUMIFS(tblGastos[Monto],tblGastos[Fecha],$A332,tblGastos[Forma de Pago],"Efectivo"))</f>
        <v/>
      </c>
      <c r="F332" s="9" t="str">
        <f t="shared" si="10"/>
        <v/>
      </c>
      <c r="G332" s="8"/>
      <c r="H332" s="9" t="str">
        <f t="shared" si="11"/>
        <v/>
      </c>
    </row>
    <row r="333" spans="1:8" x14ac:dyDescent="0.25">
      <c r="A333" s="7"/>
      <c r="B333" s="8"/>
      <c r="C333" s="9" t="str">
        <f>IF($A333="","",SUMIFS(tblVentas[Total Venta],tblVentas[Fecha],$A333,tblVentas[Forma de Pago],"Efectivo"))</f>
        <v/>
      </c>
      <c r="D333" s="9" t="str">
        <f>IF($A333="","",SUMIFS(tblVentas[Total Venta],tblVentas[Fecha],$A333,tblVentas[Forma de Pago],"Transferencia/Yape/Plin"))</f>
        <v/>
      </c>
      <c r="E333" s="9" t="str">
        <f>IF($A333="","",SUMIFS(tblCompras[Total],tblCompras[Fecha],$A333,tblCompras[Forma de Pago],"Efectivo")+SUMIFS(tblGastos[Monto],tblGastos[Fecha],$A333,tblGastos[Forma de Pago],"Efectivo"))</f>
        <v/>
      </c>
      <c r="F333" s="9" t="str">
        <f t="shared" si="10"/>
        <v/>
      </c>
      <c r="G333" s="8"/>
      <c r="H333" s="9" t="str">
        <f t="shared" si="11"/>
        <v/>
      </c>
    </row>
    <row r="334" spans="1:8" x14ac:dyDescent="0.25">
      <c r="A334" s="7"/>
      <c r="B334" s="8"/>
      <c r="C334" s="9" t="str">
        <f>IF($A334="","",SUMIFS(tblVentas[Total Venta],tblVentas[Fecha],$A334,tblVentas[Forma de Pago],"Efectivo"))</f>
        <v/>
      </c>
      <c r="D334" s="9" t="str">
        <f>IF($A334="","",SUMIFS(tblVentas[Total Venta],tblVentas[Fecha],$A334,tblVentas[Forma de Pago],"Transferencia/Yape/Plin"))</f>
        <v/>
      </c>
      <c r="E334" s="9" t="str">
        <f>IF($A334="","",SUMIFS(tblCompras[Total],tblCompras[Fecha],$A334,tblCompras[Forma de Pago],"Efectivo")+SUMIFS(tblGastos[Monto],tblGastos[Fecha],$A334,tblGastos[Forma de Pago],"Efectivo"))</f>
        <v/>
      </c>
      <c r="F334" s="9" t="str">
        <f t="shared" si="10"/>
        <v/>
      </c>
      <c r="G334" s="8"/>
      <c r="H334" s="9" t="str">
        <f t="shared" si="11"/>
        <v/>
      </c>
    </row>
    <row r="335" spans="1:8" x14ac:dyDescent="0.25">
      <c r="A335" s="7"/>
      <c r="B335" s="8"/>
      <c r="C335" s="9" t="str">
        <f>IF($A335="","",SUMIFS(tblVentas[Total Venta],tblVentas[Fecha],$A335,tblVentas[Forma de Pago],"Efectivo"))</f>
        <v/>
      </c>
      <c r="D335" s="9" t="str">
        <f>IF($A335="","",SUMIFS(tblVentas[Total Venta],tblVentas[Fecha],$A335,tblVentas[Forma de Pago],"Transferencia/Yape/Plin"))</f>
        <v/>
      </c>
      <c r="E335" s="9" t="str">
        <f>IF($A335="","",SUMIFS(tblCompras[Total],tblCompras[Fecha],$A335,tblCompras[Forma de Pago],"Efectivo")+SUMIFS(tblGastos[Monto],tblGastos[Fecha],$A335,tblGastos[Forma de Pago],"Efectivo"))</f>
        <v/>
      </c>
      <c r="F335" s="9" t="str">
        <f t="shared" si="10"/>
        <v/>
      </c>
      <c r="G335" s="8"/>
      <c r="H335" s="9" t="str">
        <f t="shared" si="11"/>
        <v/>
      </c>
    </row>
    <row r="336" spans="1:8" x14ac:dyDescent="0.25">
      <c r="A336" s="7"/>
      <c r="B336" s="8"/>
      <c r="C336" s="9" t="str">
        <f>IF($A336="","",SUMIFS(tblVentas[Total Venta],tblVentas[Fecha],$A336,tblVentas[Forma de Pago],"Efectivo"))</f>
        <v/>
      </c>
      <c r="D336" s="9" t="str">
        <f>IF($A336="","",SUMIFS(tblVentas[Total Venta],tblVentas[Fecha],$A336,tblVentas[Forma de Pago],"Transferencia/Yape/Plin"))</f>
        <v/>
      </c>
      <c r="E336" s="9" t="str">
        <f>IF($A336="","",SUMIFS(tblCompras[Total],tblCompras[Fecha],$A336,tblCompras[Forma de Pago],"Efectivo")+SUMIFS(tblGastos[Monto],tblGastos[Fecha],$A336,tblGastos[Forma de Pago],"Efectivo"))</f>
        <v/>
      </c>
      <c r="F336" s="9" t="str">
        <f t="shared" si="10"/>
        <v/>
      </c>
      <c r="G336" s="8"/>
      <c r="H336" s="9" t="str">
        <f t="shared" si="11"/>
        <v/>
      </c>
    </row>
    <row r="337" spans="1:8" x14ac:dyDescent="0.25">
      <c r="A337" s="7"/>
      <c r="B337" s="8"/>
      <c r="C337" s="9" t="str">
        <f>IF($A337="","",SUMIFS(tblVentas[Total Venta],tblVentas[Fecha],$A337,tblVentas[Forma de Pago],"Efectivo"))</f>
        <v/>
      </c>
      <c r="D337" s="9" t="str">
        <f>IF($A337="","",SUMIFS(tblVentas[Total Venta],tblVentas[Fecha],$A337,tblVentas[Forma de Pago],"Transferencia/Yape/Plin"))</f>
        <v/>
      </c>
      <c r="E337" s="9" t="str">
        <f>IF($A337="","",SUMIFS(tblCompras[Total],tblCompras[Fecha],$A337,tblCompras[Forma de Pago],"Efectivo")+SUMIFS(tblGastos[Monto],tblGastos[Fecha],$A337,tblGastos[Forma de Pago],"Efectivo"))</f>
        <v/>
      </c>
      <c r="F337" s="9" t="str">
        <f t="shared" si="10"/>
        <v/>
      </c>
      <c r="G337" s="8"/>
      <c r="H337" s="9" t="str">
        <f t="shared" si="11"/>
        <v/>
      </c>
    </row>
    <row r="338" spans="1:8" x14ac:dyDescent="0.25">
      <c r="A338" s="7"/>
      <c r="B338" s="8"/>
      <c r="C338" s="9" t="str">
        <f>IF($A338="","",SUMIFS(tblVentas[Total Venta],tblVentas[Fecha],$A338,tblVentas[Forma de Pago],"Efectivo"))</f>
        <v/>
      </c>
      <c r="D338" s="9" t="str">
        <f>IF($A338="","",SUMIFS(tblVentas[Total Venta],tblVentas[Fecha],$A338,tblVentas[Forma de Pago],"Transferencia/Yape/Plin"))</f>
        <v/>
      </c>
      <c r="E338" s="9" t="str">
        <f>IF($A338="","",SUMIFS(tblCompras[Total],tblCompras[Fecha],$A338,tblCompras[Forma de Pago],"Efectivo")+SUMIFS(tblGastos[Monto],tblGastos[Fecha],$A338,tblGastos[Forma de Pago],"Efectivo"))</f>
        <v/>
      </c>
      <c r="F338" s="9" t="str">
        <f t="shared" si="10"/>
        <v/>
      </c>
      <c r="G338" s="8"/>
      <c r="H338" s="9" t="str">
        <f t="shared" si="11"/>
        <v/>
      </c>
    </row>
    <row r="339" spans="1:8" x14ac:dyDescent="0.25">
      <c r="A339" s="7"/>
      <c r="B339" s="8"/>
      <c r="C339" s="9" t="str">
        <f>IF($A339="","",SUMIFS(tblVentas[Total Venta],tblVentas[Fecha],$A339,tblVentas[Forma de Pago],"Efectivo"))</f>
        <v/>
      </c>
      <c r="D339" s="9" t="str">
        <f>IF($A339="","",SUMIFS(tblVentas[Total Venta],tblVentas[Fecha],$A339,tblVentas[Forma de Pago],"Transferencia/Yape/Plin"))</f>
        <v/>
      </c>
      <c r="E339" s="9" t="str">
        <f>IF($A339="","",SUMIFS(tblCompras[Total],tblCompras[Fecha],$A339,tblCompras[Forma de Pago],"Efectivo")+SUMIFS(tblGastos[Monto],tblGastos[Fecha],$A339,tblGastos[Forma de Pago],"Efectivo"))</f>
        <v/>
      </c>
      <c r="F339" s="9" t="str">
        <f t="shared" si="10"/>
        <v/>
      </c>
      <c r="G339" s="8"/>
      <c r="H339" s="9" t="str">
        <f t="shared" si="11"/>
        <v/>
      </c>
    </row>
    <row r="340" spans="1:8" x14ac:dyDescent="0.25">
      <c r="A340" s="7"/>
      <c r="B340" s="8"/>
      <c r="C340" s="9" t="str">
        <f>IF($A340="","",SUMIFS(tblVentas[Total Venta],tblVentas[Fecha],$A340,tblVentas[Forma de Pago],"Efectivo"))</f>
        <v/>
      </c>
      <c r="D340" s="9" t="str">
        <f>IF($A340="","",SUMIFS(tblVentas[Total Venta],tblVentas[Fecha],$A340,tblVentas[Forma de Pago],"Transferencia/Yape/Plin"))</f>
        <v/>
      </c>
      <c r="E340" s="9" t="str">
        <f>IF($A340="","",SUMIFS(tblCompras[Total],tblCompras[Fecha],$A340,tblCompras[Forma de Pago],"Efectivo")+SUMIFS(tblGastos[Monto],tblGastos[Fecha],$A340,tblGastos[Forma de Pago],"Efectivo"))</f>
        <v/>
      </c>
      <c r="F340" s="9" t="str">
        <f t="shared" si="10"/>
        <v/>
      </c>
      <c r="G340" s="8"/>
      <c r="H340" s="9" t="str">
        <f t="shared" si="11"/>
        <v/>
      </c>
    </row>
    <row r="341" spans="1:8" x14ac:dyDescent="0.25">
      <c r="A341" s="7"/>
      <c r="B341" s="8"/>
      <c r="C341" s="9" t="str">
        <f>IF($A341="","",SUMIFS(tblVentas[Total Venta],tblVentas[Fecha],$A341,tblVentas[Forma de Pago],"Efectivo"))</f>
        <v/>
      </c>
      <c r="D341" s="9" t="str">
        <f>IF($A341="","",SUMIFS(tblVentas[Total Venta],tblVentas[Fecha],$A341,tblVentas[Forma de Pago],"Transferencia/Yape/Plin"))</f>
        <v/>
      </c>
      <c r="E341" s="9" t="str">
        <f>IF($A341="","",SUMIFS(tblCompras[Total],tblCompras[Fecha],$A341,tblCompras[Forma de Pago],"Efectivo")+SUMIFS(tblGastos[Monto],tblGastos[Fecha],$A341,tblGastos[Forma de Pago],"Efectivo"))</f>
        <v/>
      </c>
      <c r="F341" s="9" t="str">
        <f t="shared" si="10"/>
        <v/>
      </c>
      <c r="G341" s="8"/>
      <c r="H341" s="9" t="str">
        <f t="shared" si="11"/>
        <v/>
      </c>
    </row>
    <row r="342" spans="1:8" x14ac:dyDescent="0.25">
      <c r="A342" s="7"/>
      <c r="B342" s="8"/>
      <c r="C342" s="9" t="str">
        <f>IF($A342="","",SUMIFS(tblVentas[Total Venta],tblVentas[Fecha],$A342,tblVentas[Forma de Pago],"Efectivo"))</f>
        <v/>
      </c>
      <c r="D342" s="9" t="str">
        <f>IF($A342="","",SUMIFS(tblVentas[Total Venta],tblVentas[Fecha],$A342,tblVentas[Forma de Pago],"Transferencia/Yape/Plin"))</f>
        <v/>
      </c>
      <c r="E342" s="9" t="str">
        <f>IF($A342="","",SUMIFS(tblCompras[Total],tblCompras[Fecha],$A342,tblCompras[Forma de Pago],"Efectivo")+SUMIFS(tblGastos[Monto],tblGastos[Fecha],$A342,tblGastos[Forma de Pago],"Efectivo"))</f>
        <v/>
      </c>
      <c r="F342" s="9" t="str">
        <f t="shared" si="10"/>
        <v/>
      </c>
      <c r="G342" s="8"/>
      <c r="H342" s="9" t="str">
        <f t="shared" si="11"/>
        <v/>
      </c>
    </row>
    <row r="343" spans="1:8" x14ac:dyDescent="0.25">
      <c r="A343" s="7"/>
      <c r="B343" s="8"/>
      <c r="C343" s="9" t="str">
        <f>IF($A343="","",SUMIFS(tblVentas[Total Venta],tblVentas[Fecha],$A343,tblVentas[Forma de Pago],"Efectivo"))</f>
        <v/>
      </c>
      <c r="D343" s="9" t="str">
        <f>IF($A343="","",SUMIFS(tblVentas[Total Venta],tblVentas[Fecha],$A343,tblVentas[Forma de Pago],"Transferencia/Yape/Plin"))</f>
        <v/>
      </c>
      <c r="E343" s="9" t="str">
        <f>IF($A343="","",SUMIFS(tblCompras[Total],tblCompras[Fecha],$A343,tblCompras[Forma de Pago],"Efectivo")+SUMIFS(tblGastos[Monto],tblGastos[Fecha],$A343,tblGastos[Forma de Pago],"Efectivo"))</f>
        <v/>
      </c>
      <c r="F343" s="9" t="str">
        <f t="shared" si="10"/>
        <v/>
      </c>
      <c r="G343" s="8"/>
      <c r="H343" s="9" t="str">
        <f t="shared" si="11"/>
        <v/>
      </c>
    </row>
    <row r="344" spans="1:8" x14ac:dyDescent="0.25">
      <c r="A344" s="7"/>
      <c r="B344" s="8"/>
      <c r="C344" s="9" t="str">
        <f>IF($A344="","",SUMIFS(tblVentas[Total Venta],tblVentas[Fecha],$A344,tblVentas[Forma de Pago],"Efectivo"))</f>
        <v/>
      </c>
      <c r="D344" s="9" t="str">
        <f>IF($A344="","",SUMIFS(tblVentas[Total Venta],tblVentas[Fecha],$A344,tblVentas[Forma de Pago],"Transferencia/Yape/Plin"))</f>
        <v/>
      </c>
      <c r="E344" s="9" t="str">
        <f>IF($A344="","",SUMIFS(tblCompras[Total],tblCompras[Fecha],$A344,tblCompras[Forma de Pago],"Efectivo")+SUMIFS(tblGastos[Monto],tblGastos[Fecha],$A344,tblGastos[Forma de Pago],"Efectivo"))</f>
        <v/>
      </c>
      <c r="F344" s="9" t="str">
        <f t="shared" si="10"/>
        <v/>
      </c>
      <c r="G344" s="8"/>
      <c r="H344" s="9" t="str">
        <f t="shared" si="11"/>
        <v/>
      </c>
    </row>
    <row r="345" spans="1:8" x14ac:dyDescent="0.25">
      <c r="A345" s="7"/>
      <c r="B345" s="8"/>
      <c r="C345" s="9" t="str">
        <f>IF($A345="","",SUMIFS(tblVentas[Total Venta],tblVentas[Fecha],$A345,tblVentas[Forma de Pago],"Efectivo"))</f>
        <v/>
      </c>
      <c r="D345" s="9" t="str">
        <f>IF($A345="","",SUMIFS(tblVentas[Total Venta],tblVentas[Fecha],$A345,tblVentas[Forma de Pago],"Transferencia/Yape/Plin"))</f>
        <v/>
      </c>
      <c r="E345" s="9" t="str">
        <f>IF($A345="","",SUMIFS(tblCompras[Total],tblCompras[Fecha],$A345,tblCompras[Forma de Pago],"Efectivo")+SUMIFS(tblGastos[Monto],tblGastos[Fecha],$A345,tblGastos[Forma de Pago],"Efectivo"))</f>
        <v/>
      </c>
      <c r="F345" s="9" t="str">
        <f t="shared" si="10"/>
        <v/>
      </c>
      <c r="G345" s="8"/>
      <c r="H345" s="9" t="str">
        <f t="shared" si="11"/>
        <v/>
      </c>
    </row>
    <row r="346" spans="1:8" x14ac:dyDescent="0.25">
      <c r="A346" s="7"/>
      <c r="B346" s="8"/>
      <c r="C346" s="9" t="str">
        <f>IF($A346="","",SUMIFS(tblVentas[Total Venta],tblVentas[Fecha],$A346,tblVentas[Forma de Pago],"Efectivo"))</f>
        <v/>
      </c>
      <c r="D346" s="9" t="str">
        <f>IF($A346="","",SUMIFS(tblVentas[Total Venta],tblVentas[Fecha],$A346,tblVentas[Forma de Pago],"Transferencia/Yape/Plin"))</f>
        <v/>
      </c>
      <c r="E346" s="9" t="str">
        <f>IF($A346="","",SUMIFS(tblCompras[Total],tblCompras[Fecha],$A346,tblCompras[Forma de Pago],"Efectivo")+SUMIFS(tblGastos[Monto],tblGastos[Fecha],$A346,tblGastos[Forma de Pago],"Efectivo"))</f>
        <v/>
      </c>
      <c r="F346" s="9" t="str">
        <f t="shared" si="10"/>
        <v/>
      </c>
      <c r="G346" s="8"/>
      <c r="H346" s="9" t="str">
        <f t="shared" si="11"/>
        <v/>
      </c>
    </row>
    <row r="347" spans="1:8" x14ac:dyDescent="0.25">
      <c r="A347" s="7"/>
      <c r="B347" s="8"/>
      <c r="C347" s="9" t="str">
        <f>IF($A347="","",SUMIFS(tblVentas[Total Venta],tblVentas[Fecha],$A347,tblVentas[Forma de Pago],"Efectivo"))</f>
        <v/>
      </c>
      <c r="D347" s="9" t="str">
        <f>IF($A347="","",SUMIFS(tblVentas[Total Venta],tblVentas[Fecha],$A347,tblVentas[Forma de Pago],"Transferencia/Yape/Plin"))</f>
        <v/>
      </c>
      <c r="E347" s="9" t="str">
        <f>IF($A347="","",SUMIFS(tblCompras[Total],tblCompras[Fecha],$A347,tblCompras[Forma de Pago],"Efectivo")+SUMIFS(tblGastos[Monto],tblGastos[Fecha],$A347,tblGastos[Forma de Pago],"Efectivo"))</f>
        <v/>
      </c>
      <c r="F347" s="9" t="str">
        <f t="shared" si="10"/>
        <v/>
      </c>
      <c r="G347" s="8"/>
      <c r="H347" s="9" t="str">
        <f t="shared" si="11"/>
        <v/>
      </c>
    </row>
    <row r="348" spans="1:8" x14ac:dyDescent="0.25">
      <c r="A348" s="7"/>
      <c r="B348" s="8"/>
      <c r="C348" s="9" t="str">
        <f>IF($A348="","",SUMIFS(tblVentas[Total Venta],tblVentas[Fecha],$A348,tblVentas[Forma de Pago],"Efectivo"))</f>
        <v/>
      </c>
      <c r="D348" s="9" t="str">
        <f>IF($A348="","",SUMIFS(tblVentas[Total Venta],tblVentas[Fecha],$A348,tblVentas[Forma de Pago],"Transferencia/Yape/Plin"))</f>
        <v/>
      </c>
      <c r="E348" s="9" t="str">
        <f>IF($A348="","",SUMIFS(tblCompras[Total],tblCompras[Fecha],$A348,tblCompras[Forma de Pago],"Efectivo")+SUMIFS(tblGastos[Monto],tblGastos[Fecha],$A348,tblGastos[Forma de Pago],"Efectivo"))</f>
        <v/>
      </c>
      <c r="F348" s="9" t="str">
        <f t="shared" si="10"/>
        <v/>
      </c>
      <c r="G348" s="8"/>
      <c r="H348" s="9" t="str">
        <f t="shared" si="11"/>
        <v/>
      </c>
    </row>
    <row r="349" spans="1:8" x14ac:dyDescent="0.25">
      <c r="A349" s="7"/>
      <c r="B349" s="8"/>
      <c r="C349" s="9" t="str">
        <f>IF($A349="","",SUMIFS(tblVentas[Total Venta],tblVentas[Fecha],$A349,tblVentas[Forma de Pago],"Efectivo"))</f>
        <v/>
      </c>
      <c r="D349" s="9" t="str">
        <f>IF($A349="","",SUMIFS(tblVentas[Total Venta],tblVentas[Fecha],$A349,tblVentas[Forma de Pago],"Transferencia/Yape/Plin"))</f>
        <v/>
      </c>
      <c r="E349" s="9" t="str">
        <f>IF($A349="","",SUMIFS(tblCompras[Total],tblCompras[Fecha],$A349,tblCompras[Forma de Pago],"Efectivo")+SUMIFS(tblGastos[Monto],tblGastos[Fecha],$A349,tblGastos[Forma de Pago],"Efectivo"))</f>
        <v/>
      </c>
      <c r="F349" s="9" t="str">
        <f t="shared" si="10"/>
        <v/>
      </c>
      <c r="G349" s="8"/>
      <c r="H349" s="9" t="str">
        <f t="shared" si="11"/>
        <v/>
      </c>
    </row>
    <row r="350" spans="1:8" x14ac:dyDescent="0.25">
      <c r="A350" s="7"/>
      <c r="B350" s="8"/>
      <c r="C350" s="9" t="str">
        <f>IF($A350="","",SUMIFS(tblVentas[Total Venta],tblVentas[Fecha],$A350,tblVentas[Forma de Pago],"Efectivo"))</f>
        <v/>
      </c>
      <c r="D350" s="9" t="str">
        <f>IF($A350="","",SUMIFS(tblVentas[Total Venta],tblVentas[Fecha],$A350,tblVentas[Forma de Pago],"Transferencia/Yape/Plin"))</f>
        <v/>
      </c>
      <c r="E350" s="9" t="str">
        <f>IF($A350="","",SUMIFS(tblCompras[Total],tblCompras[Fecha],$A350,tblCompras[Forma de Pago],"Efectivo")+SUMIFS(tblGastos[Monto],tblGastos[Fecha],$A350,tblGastos[Forma de Pago],"Efectivo"))</f>
        <v/>
      </c>
      <c r="F350" s="9" t="str">
        <f t="shared" si="10"/>
        <v/>
      </c>
      <c r="G350" s="8"/>
      <c r="H350" s="9" t="str">
        <f t="shared" si="11"/>
        <v/>
      </c>
    </row>
    <row r="351" spans="1:8" x14ac:dyDescent="0.25">
      <c r="A351" s="7"/>
      <c r="B351" s="8"/>
      <c r="C351" s="9" t="str">
        <f>IF($A351="","",SUMIFS(tblVentas[Total Venta],tblVentas[Fecha],$A351,tblVentas[Forma de Pago],"Efectivo"))</f>
        <v/>
      </c>
      <c r="D351" s="9" t="str">
        <f>IF($A351="","",SUMIFS(tblVentas[Total Venta],tblVentas[Fecha],$A351,tblVentas[Forma de Pago],"Transferencia/Yape/Plin"))</f>
        <v/>
      </c>
      <c r="E351" s="9" t="str">
        <f>IF($A351="","",SUMIFS(tblCompras[Total],tblCompras[Fecha],$A351,tblCompras[Forma de Pago],"Efectivo")+SUMIFS(tblGastos[Monto],tblGastos[Fecha],$A351,tblGastos[Forma de Pago],"Efectivo"))</f>
        <v/>
      </c>
      <c r="F351" s="9" t="str">
        <f t="shared" si="10"/>
        <v/>
      </c>
      <c r="G351" s="8"/>
      <c r="H351" s="9" t="str">
        <f t="shared" si="11"/>
        <v/>
      </c>
    </row>
    <row r="352" spans="1:8" x14ac:dyDescent="0.25">
      <c r="A352" s="7"/>
      <c r="B352" s="8"/>
      <c r="C352" s="9" t="str">
        <f>IF($A352="","",SUMIFS(tblVentas[Total Venta],tblVentas[Fecha],$A352,tblVentas[Forma de Pago],"Efectivo"))</f>
        <v/>
      </c>
      <c r="D352" s="9" t="str">
        <f>IF($A352="","",SUMIFS(tblVentas[Total Venta],tblVentas[Fecha],$A352,tblVentas[Forma de Pago],"Transferencia/Yape/Plin"))</f>
        <v/>
      </c>
      <c r="E352" s="9" t="str">
        <f>IF($A352="","",SUMIFS(tblCompras[Total],tblCompras[Fecha],$A352,tblCompras[Forma de Pago],"Efectivo")+SUMIFS(tblGastos[Monto],tblGastos[Fecha],$A352,tblGastos[Forma de Pago],"Efectivo"))</f>
        <v/>
      </c>
      <c r="F352" s="9" t="str">
        <f t="shared" si="10"/>
        <v/>
      </c>
      <c r="G352" s="8"/>
      <c r="H352" s="9" t="str">
        <f t="shared" si="11"/>
        <v/>
      </c>
    </row>
    <row r="353" spans="1:8" x14ac:dyDescent="0.25">
      <c r="A353" s="7"/>
      <c r="B353" s="8"/>
      <c r="C353" s="9" t="str">
        <f>IF($A353="","",SUMIFS(tblVentas[Total Venta],tblVentas[Fecha],$A353,tblVentas[Forma de Pago],"Efectivo"))</f>
        <v/>
      </c>
      <c r="D353" s="9" t="str">
        <f>IF($A353="","",SUMIFS(tblVentas[Total Venta],tblVentas[Fecha],$A353,tblVentas[Forma de Pago],"Transferencia/Yape/Plin"))</f>
        <v/>
      </c>
      <c r="E353" s="9" t="str">
        <f>IF($A353="","",SUMIFS(tblCompras[Total],tblCompras[Fecha],$A353,tblCompras[Forma de Pago],"Efectivo")+SUMIFS(tblGastos[Monto],tblGastos[Fecha],$A353,tblGastos[Forma de Pago],"Efectivo"))</f>
        <v/>
      </c>
      <c r="F353" s="9" t="str">
        <f t="shared" si="10"/>
        <v/>
      </c>
      <c r="G353" s="8"/>
      <c r="H353" s="9" t="str">
        <f t="shared" si="11"/>
        <v/>
      </c>
    </row>
    <row r="354" spans="1:8" x14ac:dyDescent="0.25">
      <c r="A354" s="7"/>
      <c r="B354" s="8"/>
      <c r="C354" s="9" t="str">
        <f>IF($A354="","",SUMIFS(tblVentas[Total Venta],tblVentas[Fecha],$A354,tblVentas[Forma de Pago],"Efectivo"))</f>
        <v/>
      </c>
      <c r="D354" s="9" t="str">
        <f>IF($A354="","",SUMIFS(tblVentas[Total Venta],tblVentas[Fecha],$A354,tblVentas[Forma de Pago],"Transferencia/Yape/Plin"))</f>
        <v/>
      </c>
      <c r="E354" s="9" t="str">
        <f>IF($A354="","",SUMIFS(tblCompras[Total],tblCompras[Fecha],$A354,tblCompras[Forma de Pago],"Efectivo")+SUMIFS(tblGastos[Monto],tblGastos[Fecha],$A354,tblGastos[Forma de Pago],"Efectivo"))</f>
        <v/>
      </c>
      <c r="F354" s="9" t="str">
        <f t="shared" si="10"/>
        <v/>
      </c>
      <c r="G354" s="8"/>
      <c r="H354" s="9" t="str">
        <f t="shared" si="11"/>
        <v/>
      </c>
    </row>
    <row r="355" spans="1:8" x14ac:dyDescent="0.25">
      <c r="A355" s="7"/>
      <c r="B355" s="8"/>
      <c r="C355" s="9" t="str">
        <f>IF($A355="","",SUMIFS(tblVentas[Total Venta],tblVentas[Fecha],$A355,tblVentas[Forma de Pago],"Efectivo"))</f>
        <v/>
      </c>
      <c r="D355" s="9" t="str">
        <f>IF($A355="","",SUMIFS(tblVentas[Total Venta],tblVentas[Fecha],$A355,tblVentas[Forma de Pago],"Transferencia/Yape/Plin"))</f>
        <v/>
      </c>
      <c r="E355" s="9" t="str">
        <f>IF($A355="","",SUMIFS(tblCompras[Total],tblCompras[Fecha],$A355,tblCompras[Forma de Pago],"Efectivo")+SUMIFS(tblGastos[Monto],tblGastos[Fecha],$A355,tblGastos[Forma de Pago],"Efectivo"))</f>
        <v/>
      </c>
      <c r="F355" s="9" t="str">
        <f t="shared" si="10"/>
        <v/>
      </c>
      <c r="G355" s="8"/>
      <c r="H355" s="9" t="str">
        <f t="shared" si="11"/>
        <v/>
      </c>
    </row>
    <row r="356" spans="1:8" x14ac:dyDescent="0.25">
      <c r="A356" s="7"/>
      <c r="B356" s="8"/>
      <c r="C356" s="9" t="str">
        <f>IF($A356="","",SUMIFS(tblVentas[Total Venta],tblVentas[Fecha],$A356,tblVentas[Forma de Pago],"Efectivo"))</f>
        <v/>
      </c>
      <c r="D356" s="9" t="str">
        <f>IF($A356="","",SUMIFS(tblVentas[Total Venta],tblVentas[Fecha],$A356,tblVentas[Forma de Pago],"Transferencia/Yape/Plin"))</f>
        <v/>
      </c>
      <c r="E356" s="9" t="str">
        <f>IF($A356="","",SUMIFS(tblCompras[Total],tblCompras[Fecha],$A356,tblCompras[Forma de Pago],"Efectivo")+SUMIFS(tblGastos[Monto],tblGastos[Fecha],$A356,tblGastos[Forma de Pago],"Efectivo"))</f>
        <v/>
      </c>
      <c r="F356" s="9" t="str">
        <f t="shared" si="10"/>
        <v/>
      </c>
      <c r="G356" s="8"/>
      <c r="H356" s="9" t="str">
        <f t="shared" si="11"/>
        <v/>
      </c>
    </row>
    <row r="357" spans="1:8" x14ac:dyDescent="0.25">
      <c r="A357" s="7"/>
      <c r="B357" s="8"/>
      <c r="C357" s="9" t="str">
        <f>IF($A357="","",SUMIFS(tblVentas[Total Venta],tblVentas[Fecha],$A357,tblVentas[Forma de Pago],"Efectivo"))</f>
        <v/>
      </c>
      <c r="D357" s="9" t="str">
        <f>IF($A357="","",SUMIFS(tblVentas[Total Venta],tblVentas[Fecha],$A357,tblVentas[Forma de Pago],"Transferencia/Yape/Plin"))</f>
        <v/>
      </c>
      <c r="E357" s="9" t="str">
        <f>IF($A357="","",SUMIFS(tblCompras[Total],tblCompras[Fecha],$A357,tblCompras[Forma de Pago],"Efectivo")+SUMIFS(tblGastos[Monto],tblGastos[Fecha],$A357,tblGastos[Forma de Pago],"Efectivo"))</f>
        <v/>
      </c>
      <c r="F357" s="9" t="str">
        <f t="shared" si="10"/>
        <v/>
      </c>
      <c r="G357" s="8"/>
      <c r="H357" s="9" t="str">
        <f t="shared" si="11"/>
        <v/>
      </c>
    </row>
    <row r="358" spans="1:8" x14ac:dyDescent="0.25">
      <c r="A358" s="7"/>
      <c r="B358" s="8"/>
      <c r="C358" s="9" t="str">
        <f>IF($A358="","",SUMIFS(tblVentas[Total Venta],tblVentas[Fecha],$A358,tblVentas[Forma de Pago],"Efectivo"))</f>
        <v/>
      </c>
      <c r="D358" s="9" t="str">
        <f>IF($A358="","",SUMIFS(tblVentas[Total Venta],tblVentas[Fecha],$A358,tblVentas[Forma de Pago],"Transferencia/Yape/Plin"))</f>
        <v/>
      </c>
      <c r="E358" s="9" t="str">
        <f>IF($A358="","",SUMIFS(tblCompras[Total],tblCompras[Fecha],$A358,tblCompras[Forma de Pago],"Efectivo")+SUMIFS(tblGastos[Monto],tblGastos[Fecha],$A358,tblGastos[Forma de Pago],"Efectivo"))</f>
        <v/>
      </c>
      <c r="F358" s="9" t="str">
        <f t="shared" si="10"/>
        <v/>
      </c>
      <c r="G358" s="8"/>
      <c r="H358" s="9" t="str">
        <f t="shared" si="11"/>
        <v/>
      </c>
    </row>
    <row r="359" spans="1:8" x14ac:dyDescent="0.25">
      <c r="A359" s="7"/>
      <c r="B359" s="8"/>
      <c r="C359" s="9" t="str">
        <f>IF($A359="","",SUMIFS(tblVentas[Total Venta],tblVentas[Fecha],$A359,tblVentas[Forma de Pago],"Efectivo"))</f>
        <v/>
      </c>
      <c r="D359" s="9" t="str">
        <f>IF($A359="","",SUMIFS(tblVentas[Total Venta],tblVentas[Fecha],$A359,tblVentas[Forma de Pago],"Transferencia/Yape/Plin"))</f>
        <v/>
      </c>
      <c r="E359" s="9" t="str">
        <f>IF($A359="","",SUMIFS(tblCompras[Total],tblCompras[Fecha],$A359,tblCompras[Forma de Pago],"Efectivo")+SUMIFS(tblGastos[Monto],tblGastos[Fecha],$A359,tblGastos[Forma de Pago],"Efectivo"))</f>
        <v/>
      </c>
      <c r="F359" s="9" t="str">
        <f t="shared" si="10"/>
        <v/>
      </c>
      <c r="G359" s="8"/>
      <c r="H359" s="9" t="str">
        <f t="shared" si="11"/>
        <v/>
      </c>
    </row>
    <row r="360" spans="1:8" x14ac:dyDescent="0.25">
      <c r="A360" s="7"/>
      <c r="B360" s="8"/>
      <c r="C360" s="9" t="str">
        <f>IF($A360="","",SUMIFS(tblVentas[Total Venta],tblVentas[Fecha],$A360,tblVentas[Forma de Pago],"Efectivo"))</f>
        <v/>
      </c>
      <c r="D360" s="9" t="str">
        <f>IF($A360="","",SUMIFS(tblVentas[Total Venta],tblVentas[Fecha],$A360,tblVentas[Forma de Pago],"Transferencia/Yape/Plin"))</f>
        <v/>
      </c>
      <c r="E360" s="9" t="str">
        <f>IF($A360="","",SUMIFS(tblCompras[Total],tblCompras[Fecha],$A360,tblCompras[Forma de Pago],"Efectivo")+SUMIFS(tblGastos[Monto],tblGastos[Fecha],$A360,tblGastos[Forma de Pago],"Efectivo"))</f>
        <v/>
      </c>
      <c r="F360" s="9" t="str">
        <f t="shared" si="10"/>
        <v/>
      </c>
      <c r="G360" s="8"/>
      <c r="H360" s="9" t="str">
        <f t="shared" si="11"/>
        <v/>
      </c>
    </row>
    <row r="361" spans="1:8" x14ac:dyDescent="0.25">
      <c r="A361" s="7"/>
      <c r="B361" s="8"/>
      <c r="C361" s="9" t="str">
        <f>IF($A361="","",SUMIFS(tblVentas[Total Venta],tblVentas[Fecha],$A361,tblVentas[Forma de Pago],"Efectivo"))</f>
        <v/>
      </c>
      <c r="D361" s="9" t="str">
        <f>IF($A361="","",SUMIFS(tblVentas[Total Venta],tblVentas[Fecha],$A361,tblVentas[Forma de Pago],"Transferencia/Yape/Plin"))</f>
        <v/>
      </c>
      <c r="E361" s="9" t="str">
        <f>IF($A361="","",SUMIFS(tblCompras[Total],tblCompras[Fecha],$A361,tblCompras[Forma de Pago],"Efectivo")+SUMIFS(tblGastos[Monto],tblGastos[Fecha],$A361,tblGastos[Forma de Pago],"Efectivo"))</f>
        <v/>
      </c>
      <c r="F361" s="9" t="str">
        <f t="shared" si="10"/>
        <v/>
      </c>
      <c r="G361" s="8"/>
      <c r="H361" s="9" t="str">
        <f t="shared" si="11"/>
        <v/>
      </c>
    </row>
    <row r="362" spans="1:8" x14ac:dyDescent="0.25">
      <c r="A362" s="7"/>
      <c r="B362" s="8"/>
      <c r="C362" s="9" t="str">
        <f>IF($A362="","",SUMIFS(tblVentas[Total Venta],tblVentas[Fecha],$A362,tblVentas[Forma de Pago],"Efectivo"))</f>
        <v/>
      </c>
      <c r="D362" s="9" t="str">
        <f>IF($A362="","",SUMIFS(tblVentas[Total Venta],tblVentas[Fecha],$A362,tblVentas[Forma de Pago],"Transferencia/Yape/Plin"))</f>
        <v/>
      </c>
      <c r="E362" s="9" t="str">
        <f>IF($A362="","",SUMIFS(tblCompras[Total],tblCompras[Fecha],$A362,tblCompras[Forma de Pago],"Efectivo")+SUMIFS(tblGastos[Monto],tblGastos[Fecha],$A362,tblGastos[Forma de Pago],"Efectivo"))</f>
        <v/>
      </c>
      <c r="F362" s="9" t="str">
        <f t="shared" si="10"/>
        <v/>
      </c>
      <c r="G362" s="8"/>
      <c r="H362" s="9" t="str">
        <f t="shared" si="11"/>
        <v/>
      </c>
    </row>
    <row r="363" spans="1:8" x14ac:dyDescent="0.25">
      <c r="A363" s="7"/>
      <c r="B363" s="8"/>
      <c r="C363" s="9" t="str">
        <f>IF($A363="","",SUMIFS(tblVentas[Total Venta],tblVentas[Fecha],$A363,tblVentas[Forma de Pago],"Efectivo"))</f>
        <v/>
      </c>
      <c r="D363" s="9" t="str">
        <f>IF($A363="","",SUMIFS(tblVentas[Total Venta],tblVentas[Fecha],$A363,tblVentas[Forma de Pago],"Transferencia/Yape/Plin"))</f>
        <v/>
      </c>
      <c r="E363" s="9" t="str">
        <f>IF($A363="","",SUMIFS(tblCompras[Total],tblCompras[Fecha],$A363,tblCompras[Forma de Pago],"Efectivo")+SUMIFS(tblGastos[Monto],tblGastos[Fecha],$A363,tblGastos[Forma de Pago],"Efectivo"))</f>
        <v/>
      </c>
      <c r="F363" s="9" t="str">
        <f t="shared" si="10"/>
        <v/>
      </c>
      <c r="G363" s="8"/>
      <c r="H363" s="9" t="str">
        <f t="shared" si="11"/>
        <v/>
      </c>
    </row>
    <row r="364" spans="1:8" x14ac:dyDescent="0.25">
      <c r="A364" s="7"/>
      <c r="B364" s="8"/>
      <c r="C364" s="9" t="str">
        <f>IF($A364="","",SUMIFS(tblVentas[Total Venta],tblVentas[Fecha],$A364,tblVentas[Forma de Pago],"Efectivo"))</f>
        <v/>
      </c>
      <c r="D364" s="9" t="str">
        <f>IF($A364="","",SUMIFS(tblVentas[Total Venta],tblVentas[Fecha],$A364,tblVentas[Forma de Pago],"Transferencia/Yape/Plin"))</f>
        <v/>
      </c>
      <c r="E364" s="9" t="str">
        <f>IF($A364="","",SUMIFS(tblCompras[Total],tblCompras[Fecha],$A364,tblCompras[Forma de Pago],"Efectivo")+SUMIFS(tblGastos[Monto],tblGastos[Fecha],$A364,tblGastos[Forma de Pago],"Efectivo"))</f>
        <v/>
      </c>
      <c r="F364" s="9" t="str">
        <f t="shared" si="10"/>
        <v/>
      </c>
      <c r="G364" s="8"/>
      <c r="H364" s="9" t="str">
        <f t="shared" si="11"/>
        <v/>
      </c>
    </row>
    <row r="365" spans="1:8" x14ac:dyDescent="0.25">
      <c r="A365" s="7"/>
      <c r="B365" s="8"/>
      <c r="C365" s="9" t="str">
        <f>IF($A365="","",SUMIFS(tblVentas[Total Venta],tblVentas[Fecha],$A365,tblVentas[Forma de Pago],"Efectivo"))</f>
        <v/>
      </c>
      <c r="D365" s="9" t="str">
        <f>IF($A365="","",SUMIFS(tblVentas[Total Venta],tblVentas[Fecha],$A365,tblVentas[Forma de Pago],"Transferencia/Yape/Plin"))</f>
        <v/>
      </c>
      <c r="E365" s="9" t="str">
        <f>IF($A365="","",SUMIFS(tblCompras[Total],tblCompras[Fecha],$A365,tblCompras[Forma de Pago],"Efectivo")+SUMIFS(tblGastos[Monto],tblGastos[Fecha],$A365,tblGastos[Forma de Pago],"Efectivo"))</f>
        <v/>
      </c>
      <c r="F365" s="9" t="str">
        <f t="shared" si="10"/>
        <v/>
      </c>
      <c r="G365" s="8"/>
      <c r="H365" s="9" t="str">
        <f t="shared" si="11"/>
        <v/>
      </c>
    </row>
    <row r="366" spans="1:8" x14ac:dyDescent="0.25">
      <c r="A366" s="7"/>
      <c r="B366" s="8"/>
      <c r="C366" s="9" t="str">
        <f>IF($A366="","",SUMIFS(tblVentas[Total Venta],tblVentas[Fecha],$A366,tblVentas[Forma de Pago],"Efectivo"))</f>
        <v/>
      </c>
      <c r="D366" s="9" t="str">
        <f>IF($A366="","",SUMIFS(tblVentas[Total Venta],tblVentas[Fecha],$A366,tblVentas[Forma de Pago],"Transferencia/Yape/Plin"))</f>
        <v/>
      </c>
      <c r="E366" s="9" t="str">
        <f>IF($A366="","",SUMIFS(tblCompras[Total],tblCompras[Fecha],$A366,tblCompras[Forma de Pago],"Efectivo")+SUMIFS(tblGastos[Monto],tblGastos[Fecha],$A366,tblGastos[Forma de Pago],"Efectivo"))</f>
        <v/>
      </c>
      <c r="F366" s="9" t="str">
        <f t="shared" si="10"/>
        <v/>
      </c>
      <c r="G366" s="8"/>
      <c r="H366" s="9" t="str">
        <f t="shared" si="11"/>
        <v/>
      </c>
    </row>
    <row r="367" spans="1:8" x14ac:dyDescent="0.25">
      <c r="A367" s="7"/>
      <c r="B367" s="8"/>
      <c r="C367" s="9" t="str">
        <f>IF($A367="","",SUMIFS(tblVentas[Total Venta],tblVentas[Fecha],$A367,tblVentas[Forma de Pago],"Efectivo"))</f>
        <v/>
      </c>
      <c r="D367" s="9" t="str">
        <f>IF($A367="","",SUMIFS(tblVentas[Total Venta],tblVentas[Fecha],$A367,tblVentas[Forma de Pago],"Transferencia/Yape/Plin"))</f>
        <v/>
      </c>
      <c r="E367" s="9" t="str">
        <f>IF($A367="","",SUMIFS(tblCompras[Total],tblCompras[Fecha],$A367,tblCompras[Forma de Pago],"Efectivo")+SUMIFS(tblGastos[Monto],tblGastos[Fecha],$A367,tblGastos[Forma de Pago],"Efectivo"))</f>
        <v/>
      </c>
      <c r="F367" s="9" t="str">
        <f t="shared" si="10"/>
        <v/>
      </c>
      <c r="G367" s="8"/>
      <c r="H367" s="9" t="str">
        <f t="shared" si="11"/>
        <v/>
      </c>
    </row>
    <row r="368" spans="1:8" x14ac:dyDescent="0.25">
      <c r="A368" s="7"/>
      <c r="B368" s="8"/>
      <c r="C368" s="9" t="str">
        <f>IF($A368="","",SUMIFS(tblVentas[Total Venta],tblVentas[Fecha],$A368,tblVentas[Forma de Pago],"Efectivo"))</f>
        <v/>
      </c>
      <c r="D368" s="9" t="str">
        <f>IF($A368="","",SUMIFS(tblVentas[Total Venta],tblVentas[Fecha],$A368,tblVentas[Forma de Pago],"Transferencia/Yape/Plin"))</f>
        <v/>
      </c>
      <c r="E368" s="9" t="str">
        <f>IF($A368="","",SUMIFS(tblCompras[Total],tblCompras[Fecha],$A368,tblCompras[Forma de Pago],"Efectivo")+SUMIFS(tblGastos[Monto],tblGastos[Fecha],$A368,tblGastos[Forma de Pago],"Efectivo"))</f>
        <v/>
      </c>
      <c r="F368" s="9" t="str">
        <f t="shared" si="10"/>
        <v/>
      </c>
      <c r="G368" s="8"/>
      <c r="H368" s="9" t="str">
        <f t="shared" si="11"/>
        <v/>
      </c>
    </row>
    <row r="369" spans="1:8" x14ac:dyDescent="0.25">
      <c r="A369" s="7"/>
      <c r="B369" s="8"/>
      <c r="C369" s="9" t="str">
        <f>IF($A369="","",SUMIFS(tblVentas[Total Venta],tblVentas[Fecha],$A369,tblVentas[Forma de Pago],"Efectivo"))</f>
        <v/>
      </c>
      <c r="D369" s="9" t="str">
        <f>IF($A369="","",SUMIFS(tblVentas[Total Venta],tblVentas[Fecha],$A369,tblVentas[Forma de Pago],"Transferencia/Yape/Plin"))</f>
        <v/>
      </c>
      <c r="E369" s="9" t="str">
        <f>IF($A369="","",SUMIFS(tblCompras[Total],tblCompras[Fecha],$A369,tblCompras[Forma de Pago],"Efectivo")+SUMIFS(tblGastos[Monto],tblGastos[Fecha],$A369,tblGastos[Forma de Pago],"Efectivo"))</f>
        <v/>
      </c>
      <c r="F369" s="9" t="str">
        <f t="shared" si="10"/>
        <v/>
      </c>
      <c r="G369" s="8"/>
      <c r="H369" s="9" t="str">
        <f t="shared" si="11"/>
        <v/>
      </c>
    </row>
    <row r="370" spans="1:8" x14ac:dyDescent="0.25">
      <c r="A370" s="7"/>
      <c r="B370" s="8"/>
      <c r="C370" s="9" t="str">
        <f>IF($A370="","",SUMIFS(tblVentas[Total Venta],tblVentas[Fecha],$A370,tblVentas[Forma de Pago],"Efectivo"))</f>
        <v/>
      </c>
      <c r="D370" s="9" t="str">
        <f>IF($A370="","",SUMIFS(tblVentas[Total Venta],tblVentas[Fecha],$A370,tblVentas[Forma de Pago],"Transferencia/Yape/Plin"))</f>
        <v/>
      </c>
      <c r="E370" s="9" t="str">
        <f>IF($A370="","",SUMIFS(tblCompras[Total],tblCompras[Fecha],$A370,tblCompras[Forma de Pago],"Efectivo")+SUMIFS(tblGastos[Monto],tblGastos[Fecha],$A370,tblGastos[Forma de Pago],"Efectivo"))</f>
        <v/>
      </c>
      <c r="F370" s="9" t="str">
        <f t="shared" si="10"/>
        <v/>
      </c>
      <c r="G370" s="8"/>
      <c r="H370" s="9" t="str">
        <f t="shared" si="11"/>
        <v/>
      </c>
    </row>
    <row r="371" spans="1:8" x14ac:dyDescent="0.25">
      <c r="A371" s="7"/>
      <c r="B371" s="8"/>
      <c r="C371" s="9" t="str">
        <f>IF($A371="","",SUMIFS(tblVentas[Total Venta],tblVentas[Fecha],$A371,tblVentas[Forma de Pago],"Efectivo"))</f>
        <v/>
      </c>
      <c r="D371" s="9" t="str">
        <f>IF($A371="","",SUMIFS(tblVentas[Total Venta],tblVentas[Fecha],$A371,tblVentas[Forma de Pago],"Transferencia/Yape/Plin"))</f>
        <v/>
      </c>
      <c r="E371" s="9" t="str">
        <f>IF($A371="","",SUMIFS(tblCompras[Total],tblCompras[Fecha],$A371,tblCompras[Forma de Pago],"Efectivo")+SUMIFS(tblGastos[Monto],tblGastos[Fecha],$A371,tblGastos[Forma de Pago],"Efectivo"))</f>
        <v/>
      </c>
      <c r="F371" s="9" t="str">
        <f t="shared" si="10"/>
        <v/>
      </c>
      <c r="G371" s="8"/>
      <c r="H371" s="9" t="str">
        <f t="shared" si="11"/>
        <v/>
      </c>
    </row>
    <row r="372" spans="1:8" x14ac:dyDescent="0.25">
      <c r="A372" s="7"/>
      <c r="B372" s="8"/>
      <c r="C372" s="9" t="str">
        <f>IF($A372="","",SUMIFS(tblVentas[Total Venta],tblVentas[Fecha],$A372,tblVentas[Forma de Pago],"Efectivo"))</f>
        <v/>
      </c>
      <c r="D372" s="9" t="str">
        <f>IF($A372="","",SUMIFS(tblVentas[Total Venta],tblVentas[Fecha],$A372,tblVentas[Forma de Pago],"Transferencia/Yape/Plin"))</f>
        <v/>
      </c>
      <c r="E372" s="9" t="str">
        <f>IF($A372="","",SUMIFS(tblCompras[Total],tblCompras[Fecha],$A372,tblCompras[Forma de Pago],"Efectivo")+SUMIFS(tblGastos[Monto],tblGastos[Fecha],$A372,tblGastos[Forma de Pago],"Efectivo"))</f>
        <v/>
      </c>
      <c r="F372" s="9" t="str">
        <f t="shared" si="10"/>
        <v/>
      </c>
      <c r="G372" s="8"/>
      <c r="H372" s="9" t="str">
        <f t="shared" si="11"/>
        <v/>
      </c>
    </row>
    <row r="373" spans="1:8" x14ac:dyDescent="0.25">
      <c r="A373" s="7"/>
      <c r="B373" s="8"/>
      <c r="C373" s="9" t="str">
        <f>IF($A373="","",SUMIFS(tblVentas[Total Venta],tblVentas[Fecha],$A373,tblVentas[Forma de Pago],"Efectivo"))</f>
        <v/>
      </c>
      <c r="D373" s="9" t="str">
        <f>IF($A373="","",SUMIFS(tblVentas[Total Venta],tblVentas[Fecha],$A373,tblVentas[Forma de Pago],"Transferencia/Yape/Plin"))</f>
        <v/>
      </c>
      <c r="E373" s="9" t="str">
        <f>IF($A373="","",SUMIFS(tblCompras[Total],tblCompras[Fecha],$A373,tblCompras[Forma de Pago],"Efectivo")+SUMIFS(tblGastos[Monto],tblGastos[Fecha],$A373,tblGastos[Forma de Pago],"Efectivo"))</f>
        <v/>
      </c>
      <c r="F373" s="9" t="str">
        <f t="shared" si="10"/>
        <v/>
      </c>
      <c r="G373" s="8"/>
      <c r="H373" s="9" t="str">
        <f t="shared" si="11"/>
        <v/>
      </c>
    </row>
    <row r="374" spans="1:8" x14ac:dyDescent="0.25">
      <c r="A374" s="7"/>
      <c r="B374" s="8"/>
      <c r="C374" s="9" t="str">
        <f>IF($A374="","",SUMIFS(tblVentas[Total Venta],tblVentas[Fecha],$A374,tblVentas[Forma de Pago],"Efectivo"))</f>
        <v/>
      </c>
      <c r="D374" s="9" t="str">
        <f>IF($A374="","",SUMIFS(tblVentas[Total Venta],tblVentas[Fecha],$A374,tblVentas[Forma de Pago],"Transferencia/Yape/Plin"))</f>
        <v/>
      </c>
      <c r="E374" s="9" t="str">
        <f>IF($A374="","",SUMIFS(tblCompras[Total],tblCompras[Fecha],$A374,tblCompras[Forma de Pago],"Efectivo")+SUMIFS(tblGastos[Monto],tblGastos[Fecha],$A374,tblGastos[Forma de Pago],"Efectivo"))</f>
        <v/>
      </c>
      <c r="F374" s="9" t="str">
        <f t="shared" si="10"/>
        <v/>
      </c>
      <c r="G374" s="8"/>
      <c r="H374" s="9" t="str">
        <f t="shared" si="11"/>
        <v/>
      </c>
    </row>
    <row r="375" spans="1:8" x14ac:dyDescent="0.25">
      <c r="A375" s="7"/>
      <c r="B375" s="8"/>
      <c r="C375" s="9" t="str">
        <f>IF($A375="","",SUMIFS(tblVentas[Total Venta],tblVentas[Fecha],$A375,tblVentas[Forma de Pago],"Efectivo"))</f>
        <v/>
      </c>
      <c r="D375" s="9" t="str">
        <f>IF($A375="","",SUMIFS(tblVentas[Total Venta],tblVentas[Fecha],$A375,tblVentas[Forma de Pago],"Transferencia/Yape/Plin"))</f>
        <v/>
      </c>
      <c r="E375" s="9" t="str">
        <f>IF($A375="","",SUMIFS(tblCompras[Total],tblCompras[Fecha],$A375,tblCompras[Forma de Pago],"Efectivo")+SUMIFS(tblGastos[Monto],tblGastos[Fecha],$A375,tblGastos[Forma de Pago],"Efectivo"))</f>
        <v/>
      </c>
      <c r="F375" s="9" t="str">
        <f t="shared" si="10"/>
        <v/>
      </c>
      <c r="G375" s="8"/>
      <c r="H375" s="9" t="str">
        <f t="shared" si="11"/>
        <v/>
      </c>
    </row>
    <row r="376" spans="1:8" x14ac:dyDescent="0.25">
      <c r="A376" s="7"/>
      <c r="B376" s="8"/>
      <c r="C376" s="9" t="str">
        <f>IF($A376="","",SUMIFS(tblVentas[Total Venta],tblVentas[Fecha],$A376,tblVentas[Forma de Pago],"Efectivo"))</f>
        <v/>
      </c>
      <c r="D376" s="9" t="str">
        <f>IF($A376="","",SUMIFS(tblVentas[Total Venta],tblVentas[Fecha],$A376,tblVentas[Forma de Pago],"Transferencia/Yape/Plin"))</f>
        <v/>
      </c>
      <c r="E376" s="9" t="str">
        <f>IF($A376="","",SUMIFS(tblCompras[Total],tblCompras[Fecha],$A376,tblCompras[Forma de Pago],"Efectivo")+SUMIFS(tblGastos[Monto],tblGastos[Fecha],$A376,tblGastos[Forma de Pago],"Efectivo"))</f>
        <v/>
      </c>
      <c r="F376" s="9" t="str">
        <f t="shared" si="10"/>
        <v/>
      </c>
      <c r="G376" s="8"/>
      <c r="H376" s="9" t="str">
        <f t="shared" si="11"/>
        <v/>
      </c>
    </row>
    <row r="377" spans="1:8" x14ac:dyDescent="0.25">
      <c r="A377" s="7"/>
      <c r="B377" s="8"/>
      <c r="C377" s="9" t="str">
        <f>IF($A377="","",SUMIFS(tblVentas[Total Venta],tblVentas[Fecha],$A377,tblVentas[Forma de Pago],"Efectivo"))</f>
        <v/>
      </c>
      <c r="D377" s="9" t="str">
        <f>IF($A377="","",SUMIFS(tblVentas[Total Venta],tblVentas[Fecha],$A377,tblVentas[Forma de Pago],"Transferencia/Yape/Plin"))</f>
        <v/>
      </c>
      <c r="E377" s="9" t="str">
        <f>IF($A377="","",SUMIFS(tblCompras[Total],tblCompras[Fecha],$A377,tblCompras[Forma de Pago],"Efectivo")+SUMIFS(tblGastos[Monto],tblGastos[Fecha],$A377,tblGastos[Forma de Pago],"Efectivo"))</f>
        <v/>
      </c>
      <c r="F377" s="9" t="str">
        <f t="shared" si="10"/>
        <v/>
      </c>
      <c r="G377" s="8"/>
      <c r="H377" s="9" t="str">
        <f t="shared" si="11"/>
        <v/>
      </c>
    </row>
    <row r="378" spans="1:8" x14ac:dyDescent="0.25">
      <c r="A378" s="7"/>
      <c r="B378" s="8"/>
      <c r="C378" s="9" t="str">
        <f>IF($A378="","",SUMIFS(tblVentas[Total Venta],tblVentas[Fecha],$A378,tblVentas[Forma de Pago],"Efectivo"))</f>
        <v/>
      </c>
      <c r="D378" s="9" t="str">
        <f>IF($A378="","",SUMIFS(tblVentas[Total Venta],tblVentas[Fecha],$A378,tblVentas[Forma de Pago],"Transferencia/Yape/Plin"))</f>
        <v/>
      </c>
      <c r="E378" s="9" t="str">
        <f>IF($A378="","",SUMIFS(tblCompras[Total],tblCompras[Fecha],$A378,tblCompras[Forma de Pago],"Efectivo")+SUMIFS(tblGastos[Monto],tblGastos[Fecha],$A378,tblGastos[Forma de Pago],"Efectivo"))</f>
        <v/>
      </c>
      <c r="F378" s="9" t="str">
        <f t="shared" si="10"/>
        <v/>
      </c>
      <c r="G378" s="8"/>
      <c r="H378" s="9" t="str">
        <f t="shared" si="11"/>
        <v/>
      </c>
    </row>
    <row r="379" spans="1:8" x14ac:dyDescent="0.25">
      <c r="A379" s="7"/>
      <c r="B379" s="8"/>
      <c r="C379" s="9" t="str">
        <f>IF($A379="","",SUMIFS(tblVentas[Total Venta],tblVentas[Fecha],$A379,tblVentas[Forma de Pago],"Efectivo"))</f>
        <v/>
      </c>
      <c r="D379" s="9" t="str">
        <f>IF($A379="","",SUMIFS(tblVentas[Total Venta],tblVentas[Fecha],$A379,tblVentas[Forma de Pago],"Transferencia/Yape/Plin"))</f>
        <v/>
      </c>
      <c r="E379" s="9" t="str">
        <f>IF($A379="","",SUMIFS(tblCompras[Total],tblCompras[Fecha],$A379,tblCompras[Forma de Pago],"Efectivo")+SUMIFS(tblGastos[Monto],tblGastos[Fecha],$A379,tblGastos[Forma de Pago],"Efectivo"))</f>
        <v/>
      </c>
      <c r="F379" s="9" t="str">
        <f t="shared" si="10"/>
        <v/>
      </c>
      <c r="G379" s="8"/>
      <c r="H379" s="9" t="str">
        <f t="shared" si="11"/>
        <v/>
      </c>
    </row>
    <row r="380" spans="1:8" x14ac:dyDescent="0.25">
      <c r="A380" s="7"/>
      <c r="B380" s="8"/>
      <c r="C380" s="9" t="str">
        <f>IF($A380="","",SUMIFS(tblVentas[Total Venta],tblVentas[Fecha],$A380,tblVentas[Forma de Pago],"Efectivo"))</f>
        <v/>
      </c>
      <c r="D380" s="9" t="str">
        <f>IF($A380="","",SUMIFS(tblVentas[Total Venta],tblVentas[Fecha],$A380,tblVentas[Forma de Pago],"Transferencia/Yape/Plin"))</f>
        <v/>
      </c>
      <c r="E380" s="9" t="str">
        <f>IF($A380="","",SUMIFS(tblCompras[Total],tblCompras[Fecha],$A380,tblCompras[Forma de Pago],"Efectivo")+SUMIFS(tblGastos[Monto],tblGastos[Fecha],$A380,tblGastos[Forma de Pago],"Efectivo"))</f>
        <v/>
      </c>
      <c r="F380" s="9" t="str">
        <f t="shared" si="10"/>
        <v/>
      </c>
      <c r="G380" s="8"/>
      <c r="H380" s="9" t="str">
        <f t="shared" si="11"/>
        <v/>
      </c>
    </row>
    <row r="381" spans="1:8" x14ac:dyDescent="0.25">
      <c r="A381" s="7"/>
      <c r="B381" s="8"/>
      <c r="C381" s="9" t="str">
        <f>IF($A381="","",SUMIFS(tblVentas[Total Venta],tblVentas[Fecha],$A381,tblVentas[Forma de Pago],"Efectivo"))</f>
        <v/>
      </c>
      <c r="D381" s="9" t="str">
        <f>IF($A381="","",SUMIFS(tblVentas[Total Venta],tblVentas[Fecha],$A381,tblVentas[Forma de Pago],"Transferencia/Yape/Plin"))</f>
        <v/>
      </c>
      <c r="E381" s="9" t="str">
        <f>IF($A381="","",SUMIFS(tblCompras[Total],tblCompras[Fecha],$A381,tblCompras[Forma de Pago],"Efectivo")+SUMIFS(tblGastos[Monto],tblGastos[Fecha],$A381,tblGastos[Forma de Pago],"Efectivo"))</f>
        <v/>
      </c>
      <c r="F381" s="9" t="str">
        <f t="shared" si="10"/>
        <v/>
      </c>
      <c r="G381" s="8"/>
      <c r="H381" s="9" t="str">
        <f t="shared" si="11"/>
        <v/>
      </c>
    </row>
    <row r="382" spans="1:8" x14ac:dyDescent="0.25">
      <c r="A382" s="7"/>
      <c r="B382" s="8"/>
      <c r="C382" s="9" t="str">
        <f>IF($A382="","",SUMIFS(tblVentas[Total Venta],tblVentas[Fecha],$A382,tblVentas[Forma de Pago],"Efectivo"))</f>
        <v/>
      </c>
      <c r="D382" s="9" t="str">
        <f>IF($A382="","",SUMIFS(tblVentas[Total Venta],tblVentas[Fecha],$A382,tblVentas[Forma de Pago],"Transferencia/Yape/Plin"))</f>
        <v/>
      </c>
      <c r="E382" s="9" t="str">
        <f>IF($A382="","",SUMIFS(tblCompras[Total],tblCompras[Fecha],$A382,tblCompras[Forma de Pago],"Efectivo")+SUMIFS(tblGastos[Monto],tblGastos[Fecha],$A382,tblGastos[Forma de Pago],"Efectivo"))</f>
        <v/>
      </c>
      <c r="F382" s="9" t="str">
        <f t="shared" si="10"/>
        <v/>
      </c>
      <c r="G382" s="8"/>
      <c r="H382" s="9" t="str">
        <f t="shared" si="11"/>
        <v/>
      </c>
    </row>
    <row r="383" spans="1:8" x14ac:dyDescent="0.25">
      <c r="A383" s="7"/>
      <c r="B383" s="8"/>
      <c r="C383" s="9" t="str">
        <f>IF($A383="","",SUMIFS(tblVentas[Total Venta],tblVentas[Fecha],$A383,tblVentas[Forma de Pago],"Efectivo"))</f>
        <v/>
      </c>
      <c r="D383" s="9" t="str">
        <f>IF($A383="","",SUMIFS(tblVentas[Total Venta],tblVentas[Fecha],$A383,tblVentas[Forma de Pago],"Transferencia/Yape/Plin"))</f>
        <v/>
      </c>
      <c r="E383" s="9" t="str">
        <f>IF($A383="","",SUMIFS(tblCompras[Total],tblCompras[Fecha],$A383,tblCompras[Forma de Pago],"Efectivo")+SUMIFS(tblGastos[Monto],tblGastos[Fecha],$A383,tblGastos[Forma de Pago],"Efectivo"))</f>
        <v/>
      </c>
      <c r="F383" s="9" t="str">
        <f t="shared" si="10"/>
        <v/>
      </c>
      <c r="G383" s="8"/>
      <c r="H383" s="9" t="str">
        <f t="shared" si="11"/>
        <v/>
      </c>
    </row>
    <row r="384" spans="1:8" x14ac:dyDescent="0.25">
      <c r="A384" s="7"/>
      <c r="B384" s="8"/>
      <c r="C384" s="9" t="str">
        <f>IF($A384="","",SUMIFS(tblVentas[Total Venta],tblVentas[Fecha],$A384,tblVentas[Forma de Pago],"Efectivo"))</f>
        <v/>
      </c>
      <c r="D384" s="9" t="str">
        <f>IF($A384="","",SUMIFS(tblVentas[Total Venta],tblVentas[Fecha],$A384,tblVentas[Forma de Pago],"Transferencia/Yape/Plin"))</f>
        <v/>
      </c>
      <c r="E384" s="9" t="str">
        <f>IF($A384="","",SUMIFS(tblCompras[Total],tblCompras[Fecha],$A384,tblCompras[Forma de Pago],"Efectivo")+SUMIFS(tblGastos[Monto],tblGastos[Fecha],$A384,tblGastos[Forma de Pago],"Efectivo"))</f>
        <v/>
      </c>
      <c r="F384" s="9" t="str">
        <f t="shared" si="10"/>
        <v/>
      </c>
      <c r="G384" s="8"/>
      <c r="H384" s="9" t="str">
        <f t="shared" si="11"/>
        <v/>
      </c>
    </row>
    <row r="385" spans="1:8" x14ac:dyDescent="0.25">
      <c r="A385" s="7"/>
      <c r="B385" s="8"/>
      <c r="C385" s="9" t="str">
        <f>IF($A385="","",SUMIFS(tblVentas[Total Venta],tblVentas[Fecha],$A385,tblVentas[Forma de Pago],"Efectivo"))</f>
        <v/>
      </c>
      <c r="D385" s="9" t="str">
        <f>IF($A385="","",SUMIFS(tblVentas[Total Venta],tblVentas[Fecha],$A385,tblVentas[Forma de Pago],"Transferencia/Yape/Plin"))</f>
        <v/>
      </c>
      <c r="E385" s="9" t="str">
        <f>IF($A385="","",SUMIFS(tblCompras[Total],tblCompras[Fecha],$A385,tblCompras[Forma de Pago],"Efectivo")+SUMIFS(tblGastos[Monto],tblGastos[Fecha],$A385,tblGastos[Forma de Pago],"Efectivo"))</f>
        <v/>
      </c>
      <c r="F385" s="9" t="str">
        <f t="shared" si="10"/>
        <v/>
      </c>
      <c r="G385" s="8"/>
      <c r="H385" s="9" t="str">
        <f t="shared" si="11"/>
        <v/>
      </c>
    </row>
    <row r="386" spans="1:8" x14ac:dyDescent="0.25">
      <c r="A386" s="7"/>
      <c r="B386" s="8"/>
      <c r="C386" s="9" t="str">
        <f>IF($A386="","",SUMIFS(tblVentas[Total Venta],tblVentas[Fecha],$A386,tblVentas[Forma de Pago],"Efectivo"))</f>
        <v/>
      </c>
      <c r="D386" s="9" t="str">
        <f>IF($A386="","",SUMIFS(tblVentas[Total Venta],tblVentas[Fecha],$A386,tblVentas[Forma de Pago],"Transferencia/Yape/Plin"))</f>
        <v/>
      </c>
      <c r="E386" s="9" t="str">
        <f>IF($A386="","",SUMIFS(tblCompras[Total],tblCompras[Fecha],$A386,tblCompras[Forma de Pago],"Efectivo")+SUMIFS(tblGastos[Monto],tblGastos[Fecha],$A386,tblGastos[Forma de Pago],"Efectivo"))</f>
        <v/>
      </c>
      <c r="F386" s="9" t="str">
        <f t="shared" si="10"/>
        <v/>
      </c>
      <c r="G386" s="8"/>
      <c r="H386" s="9" t="str">
        <f t="shared" si="11"/>
        <v/>
      </c>
    </row>
    <row r="387" spans="1:8" x14ac:dyDescent="0.25">
      <c r="A387" s="7"/>
      <c r="B387" s="8"/>
      <c r="C387" s="9" t="str">
        <f>IF($A387="","",SUMIFS(tblVentas[Total Venta],tblVentas[Fecha],$A387,tblVentas[Forma de Pago],"Efectivo"))</f>
        <v/>
      </c>
      <c r="D387" s="9" t="str">
        <f>IF($A387="","",SUMIFS(tblVentas[Total Venta],tblVentas[Fecha],$A387,tblVentas[Forma de Pago],"Transferencia/Yape/Plin"))</f>
        <v/>
      </c>
      <c r="E387" s="9" t="str">
        <f>IF($A387="","",SUMIFS(tblCompras[Total],tblCompras[Fecha],$A387,tblCompras[Forma de Pago],"Efectivo")+SUMIFS(tblGastos[Monto],tblGastos[Fecha],$A387,tblGastos[Forma de Pago],"Efectivo"))</f>
        <v/>
      </c>
      <c r="F387" s="9" t="str">
        <f t="shared" si="10"/>
        <v/>
      </c>
      <c r="G387" s="8"/>
      <c r="H387" s="9" t="str">
        <f t="shared" si="11"/>
        <v/>
      </c>
    </row>
    <row r="388" spans="1:8" x14ac:dyDescent="0.25">
      <c r="A388" s="7"/>
      <c r="B388" s="8"/>
      <c r="C388" s="9" t="str">
        <f>IF($A388="","",SUMIFS(tblVentas[Total Venta],tblVentas[Fecha],$A388,tblVentas[Forma de Pago],"Efectivo"))</f>
        <v/>
      </c>
      <c r="D388" s="9" t="str">
        <f>IF($A388="","",SUMIFS(tblVentas[Total Venta],tblVentas[Fecha],$A388,tblVentas[Forma de Pago],"Transferencia/Yape/Plin"))</f>
        <v/>
      </c>
      <c r="E388" s="9" t="str">
        <f>IF($A388="","",SUMIFS(tblCompras[Total],tblCompras[Fecha],$A388,tblCompras[Forma de Pago],"Efectivo")+SUMIFS(tblGastos[Monto],tblGastos[Fecha],$A388,tblGastos[Forma de Pago],"Efectivo"))</f>
        <v/>
      </c>
      <c r="F388" s="9" t="str">
        <f t="shared" ref="F388:F403" si="12">IF($A388="","",$B388+$C388-$E388)</f>
        <v/>
      </c>
      <c r="G388" s="8"/>
      <c r="H388" s="9" t="str">
        <f t="shared" ref="H388:H403" si="13">IF(OR($A388="",$G388=""),"",$G388-$F388)</f>
        <v/>
      </c>
    </row>
    <row r="389" spans="1:8" x14ac:dyDescent="0.25">
      <c r="A389" s="7"/>
      <c r="B389" s="8"/>
      <c r="C389" s="9" t="str">
        <f>IF($A389="","",SUMIFS(tblVentas[Total Venta],tblVentas[Fecha],$A389,tblVentas[Forma de Pago],"Efectivo"))</f>
        <v/>
      </c>
      <c r="D389" s="9" t="str">
        <f>IF($A389="","",SUMIFS(tblVentas[Total Venta],tblVentas[Fecha],$A389,tblVentas[Forma de Pago],"Transferencia/Yape/Plin"))</f>
        <v/>
      </c>
      <c r="E389" s="9" t="str">
        <f>IF($A389="","",SUMIFS(tblCompras[Total],tblCompras[Fecha],$A389,tblCompras[Forma de Pago],"Efectivo")+SUMIFS(tblGastos[Monto],tblGastos[Fecha],$A389,tblGastos[Forma de Pago],"Efectivo"))</f>
        <v/>
      </c>
      <c r="F389" s="9" t="str">
        <f t="shared" si="12"/>
        <v/>
      </c>
      <c r="G389" s="8"/>
      <c r="H389" s="9" t="str">
        <f t="shared" si="13"/>
        <v/>
      </c>
    </row>
    <row r="390" spans="1:8" x14ac:dyDescent="0.25">
      <c r="A390" s="7"/>
      <c r="B390" s="8"/>
      <c r="C390" s="9" t="str">
        <f>IF($A390="","",SUMIFS(tblVentas[Total Venta],tblVentas[Fecha],$A390,tblVentas[Forma de Pago],"Efectivo"))</f>
        <v/>
      </c>
      <c r="D390" s="9" t="str">
        <f>IF($A390="","",SUMIFS(tblVentas[Total Venta],tblVentas[Fecha],$A390,tblVentas[Forma de Pago],"Transferencia/Yape/Plin"))</f>
        <v/>
      </c>
      <c r="E390" s="9" t="str">
        <f>IF($A390="","",SUMIFS(tblCompras[Total],tblCompras[Fecha],$A390,tblCompras[Forma de Pago],"Efectivo")+SUMIFS(tblGastos[Monto],tblGastos[Fecha],$A390,tblGastos[Forma de Pago],"Efectivo"))</f>
        <v/>
      </c>
      <c r="F390" s="9" t="str">
        <f t="shared" si="12"/>
        <v/>
      </c>
      <c r="G390" s="8"/>
      <c r="H390" s="9" t="str">
        <f t="shared" si="13"/>
        <v/>
      </c>
    </row>
    <row r="391" spans="1:8" x14ac:dyDescent="0.25">
      <c r="A391" s="7"/>
      <c r="B391" s="8"/>
      <c r="C391" s="9" t="str">
        <f>IF($A391="","",SUMIFS(tblVentas[Total Venta],tblVentas[Fecha],$A391,tblVentas[Forma de Pago],"Efectivo"))</f>
        <v/>
      </c>
      <c r="D391" s="9" t="str">
        <f>IF($A391="","",SUMIFS(tblVentas[Total Venta],tblVentas[Fecha],$A391,tblVentas[Forma de Pago],"Transferencia/Yape/Plin"))</f>
        <v/>
      </c>
      <c r="E391" s="9" t="str">
        <f>IF($A391="","",SUMIFS(tblCompras[Total],tblCompras[Fecha],$A391,tblCompras[Forma de Pago],"Efectivo")+SUMIFS(tblGastos[Monto],tblGastos[Fecha],$A391,tblGastos[Forma de Pago],"Efectivo"))</f>
        <v/>
      </c>
      <c r="F391" s="9" t="str">
        <f t="shared" si="12"/>
        <v/>
      </c>
      <c r="G391" s="8"/>
      <c r="H391" s="9" t="str">
        <f t="shared" si="13"/>
        <v/>
      </c>
    </row>
    <row r="392" spans="1:8" x14ac:dyDescent="0.25">
      <c r="A392" s="7"/>
      <c r="B392" s="8"/>
      <c r="C392" s="9" t="str">
        <f>IF($A392="","",SUMIFS(tblVentas[Total Venta],tblVentas[Fecha],$A392,tblVentas[Forma de Pago],"Efectivo"))</f>
        <v/>
      </c>
      <c r="D392" s="9" t="str">
        <f>IF($A392="","",SUMIFS(tblVentas[Total Venta],tblVentas[Fecha],$A392,tblVentas[Forma de Pago],"Transferencia/Yape/Plin"))</f>
        <v/>
      </c>
      <c r="E392" s="9" t="str">
        <f>IF($A392="","",SUMIFS(tblCompras[Total],tblCompras[Fecha],$A392,tblCompras[Forma de Pago],"Efectivo")+SUMIFS(tblGastos[Monto],tblGastos[Fecha],$A392,tblGastos[Forma de Pago],"Efectivo"))</f>
        <v/>
      </c>
      <c r="F392" s="9" t="str">
        <f t="shared" si="12"/>
        <v/>
      </c>
      <c r="G392" s="8"/>
      <c r="H392" s="9" t="str">
        <f t="shared" si="13"/>
        <v/>
      </c>
    </row>
    <row r="393" spans="1:8" x14ac:dyDescent="0.25">
      <c r="A393" s="7"/>
      <c r="B393" s="8"/>
      <c r="C393" s="9" t="str">
        <f>IF($A393="","",SUMIFS(tblVentas[Total Venta],tblVentas[Fecha],$A393,tblVentas[Forma de Pago],"Efectivo"))</f>
        <v/>
      </c>
      <c r="D393" s="9" t="str">
        <f>IF($A393="","",SUMIFS(tblVentas[Total Venta],tblVentas[Fecha],$A393,tblVentas[Forma de Pago],"Transferencia/Yape/Plin"))</f>
        <v/>
      </c>
      <c r="E393" s="9" t="str">
        <f>IF($A393="","",SUMIFS(tblCompras[Total],tblCompras[Fecha],$A393,tblCompras[Forma de Pago],"Efectivo")+SUMIFS(tblGastos[Monto],tblGastos[Fecha],$A393,tblGastos[Forma de Pago],"Efectivo"))</f>
        <v/>
      </c>
      <c r="F393" s="9" t="str">
        <f t="shared" si="12"/>
        <v/>
      </c>
      <c r="G393" s="8"/>
      <c r="H393" s="9" t="str">
        <f t="shared" si="13"/>
        <v/>
      </c>
    </row>
    <row r="394" spans="1:8" x14ac:dyDescent="0.25">
      <c r="A394" s="7"/>
      <c r="B394" s="8"/>
      <c r="C394" s="9" t="str">
        <f>IF($A394="","",SUMIFS(tblVentas[Total Venta],tblVentas[Fecha],$A394,tblVentas[Forma de Pago],"Efectivo"))</f>
        <v/>
      </c>
      <c r="D394" s="9" t="str">
        <f>IF($A394="","",SUMIFS(tblVentas[Total Venta],tblVentas[Fecha],$A394,tblVentas[Forma de Pago],"Transferencia/Yape/Plin"))</f>
        <v/>
      </c>
      <c r="E394" s="9" t="str">
        <f>IF($A394="","",SUMIFS(tblCompras[Total],tblCompras[Fecha],$A394,tblCompras[Forma de Pago],"Efectivo")+SUMIFS(tblGastos[Monto],tblGastos[Fecha],$A394,tblGastos[Forma de Pago],"Efectivo"))</f>
        <v/>
      </c>
      <c r="F394" s="9" t="str">
        <f t="shared" si="12"/>
        <v/>
      </c>
      <c r="G394" s="8"/>
      <c r="H394" s="9" t="str">
        <f t="shared" si="13"/>
        <v/>
      </c>
    </row>
    <row r="395" spans="1:8" x14ac:dyDescent="0.25">
      <c r="A395" s="7"/>
      <c r="B395" s="8"/>
      <c r="C395" s="9" t="str">
        <f>IF($A395="","",SUMIFS(tblVentas[Total Venta],tblVentas[Fecha],$A395,tblVentas[Forma de Pago],"Efectivo"))</f>
        <v/>
      </c>
      <c r="D395" s="9" t="str">
        <f>IF($A395="","",SUMIFS(tblVentas[Total Venta],tblVentas[Fecha],$A395,tblVentas[Forma de Pago],"Transferencia/Yape/Plin"))</f>
        <v/>
      </c>
      <c r="E395" s="9" t="str">
        <f>IF($A395="","",SUMIFS(tblCompras[Total],tblCompras[Fecha],$A395,tblCompras[Forma de Pago],"Efectivo")+SUMIFS(tblGastos[Monto],tblGastos[Fecha],$A395,tblGastos[Forma de Pago],"Efectivo"))</f>
        <v/>
      </c>
      <c r="F395" s="9" t="str">
        <f t="shared" si="12"/>
        <v/>
      </c>
      <c r="G395" s="8"/>
      <c r="H395" s="9" t="str">
        <f t="shared" si="13"/>
        <v/>
      </c>
    </row>
    <row r="396" spans="1:8" x14ac:dyDescent="0.25">
      <c r="A396" s="7"/>
      <c r="B396" s="8"/>
      <c r="C396" s="9" t="str">
        <f>IF($A396="","",SUMIFS(tblVentas[Total Venta],tblVentas[Fecha],$A396,tblVentas[Forma de Pago],"Efectivo"))</f>
        <v/>
      </c>
      <c r="D396" s="9" t="str">
        <f>IF($A396="","",SUMIFS(tblVentas[Total Venta],tblVentas[Fecha],$A396,tblVentas[Forma de Pago],"Transferencia/Yape/Plin"))</f>
        <v/>
      </c>
      <c r="E396" s="9" t="str">
        <f>IF($A396="","",SUMIFS(tblCompras[Total],tblCompras[Fecha],$A396,tblCompras[Forma de Pago],"Efectivo")+SUMIFS(tblGastos[Monto],tblGastos[Fecha],$A396,tblGastos[Forma de Pago],"Efectivo"))</f>
        <v/>
      </c>
      <c r="F396" s="9" t="str">
        <f t="shared" si="12"/>
        <v/>
      </c>
      <c r="G396" s="8"/>
      <c r="H396" s="9" t="str">
        <f t="shared" si="13"/>
        <v/>
      </c>
    </row>
    <row r="397" spans="1:8" x14ac:dyDescent="0.25">
      <c r="A397" s="7"/>
      <c r="B397" s="8"/>
      <c r="C397" s="9" t="str">
        <f>IF($A397="","",SUMIFS(tblVentas[Total Venta],tblVentas[Fecha],$A397,tblVentas[Forma de Pago],"Efectivo"))</f>
        <v/>
      </c>
      <c r="D397" s="9" t="str">
        <f>IF($A397="","",SUMIFS(tblVentas[Total Venta],tblVentas[Fecha],$A397,tblVentas[Forma de Pago],"Transferencia/Yape/Plin"))</f>
        <v/>
      </c>
      <c r="E397" s="9" t="str">
        <f>IF($A397="","",SUMIFS(tblCompras[Total],tblCompras[Fecha],$A397,tblCompras[Forma de Pago],"Efectivo")+SUMIFS(tblGastos[Monto],tblGastos[Fecha],$A397,tblGastos[Forma de Pago],"Efectivo"))</f>
        <v/>
      </c>
      <c r="F397" s="9" t="str">
        <f t="shared" si="12"/>
        <v/>
      </c>
      <c r="G397" s="8"/>
      <c r="H397" s="9" t="str">
        <f t="shared" si="13"/>
        <v/>
      </c>
    </row>
    <row r="398" spans="1:8" x14ac:dyDescent="0.25">
      <c r="A398" s="7"/>
      <c r="B398" s="8"/>
      <c r="C398" s="9" t="str">
        <f>IF($A398="","",SUMIFS(tblVentas[Total Venta],tblVentas[Fecha],$A398,tblVentas[Forma de Pago],"Efectivo"))</f>
        <v/>
      </c>
      <c r="D398" s="9" t="str">
        <f>IF($A398="","",SUMIFS(tblVentas[Total Venta],tblVentas[Fecha],$A398,tblVentas[Forma de Pago],"Transferencia/Yape/Plin"))</f>
        <v/>
      </c>
      <c r="E398" s="9" t="str">
        <f>IF($A398="","",SUMIFS(tblCompras[Total],tblCompras[Fecha],$A398,tblCompras[Forma de Pago],"Efectivo")+SUMIFS(tblGastos[Monto],tblGastos[Fecha],$A398,tblGastos[Forma de Pago],"Efectivo"))</f>
        <v/>
      </c>
      <c r="F398" s="9" t="str">
        <f t="shared" si="12"/>
        <v/>
      </c>
      <c r="G398" s="8"/>
      <c r="H398" s="9" t="str">
        <f t="shared" si="13"/>
        <v/>
      </c>
    </row>
    <row r="399" spans="1:8" x14ac:dyDescent="0.25">
      <c r="A399" s="7"/>
      <c r="B399" s="8"/>
      <c r="C399" s="9" t="str">
        <f>IF($A399="","",SUMIFS(tblVentas[Total Venta],tblVentas[Fecha],$A399,tblVentas[Forma de Pago],"Efectivo"))</f>
        <v/>
      </c>
      <c r="D399" s="9" t="str">
        <f>IF($A399="","",SUMIFS(tblVentas[Total Venta],tblVentas[Fecha],$A399,tblVentas[Forma de Pago],"Transferencia/Yape/Plin"))</f>
        <v/>
      </c>
      <c r="E399" s="9" t="str">
        <f>IF($A399="","",SUMIFS(tblCompras[Total],tblCompras[Fecha],$A399,tblCompras[Forma de Pago],"Efectivo")+SUMIFS(tblGastos[Monto],tblGastos[Fecha],$A399,tblGastos[Forma de Pago],"Efectivo"))</f>
        <v/>
      </c>
      <c r="F399" s="9" t="str">
        <f t="shared" si="12"/>
        <v/>
      </c>
      <c r="G399" s="8"/>
      <c r="H399" s="9" t="str">
        <f t="shared" si="13"/>
        <v/>
      </c>
    </row>
    <row r="400" spans="1:8" x14ac:dyDescent="0.25">
      <c r="A400" s="7"/>
      <c r="B400" s="8"/>
      <c r="C400" s="9" t="str">
        <f>IF($A400="","",SUMIFS(tblVentas[Total Venta],tblVentas[Fecha],$A400,tblVentas[Forma de Pago],"Efectivo"))</f>
        <v/>
      </c>
      <c r="D400" s="9" t="str">
        <f>IF($A400="","",SUMIFS(tblVentas[Total Venta],tblVentas[Fecha],$A400,tblVentas[Forma de Pago],"Transferencia/Yape/Plin"))</f>
        <v/>
      </c>
      <c r="E400" s="9" t="str">
        <f>IF($A400="","",SUMIFS(tblCompras[Total],tblCompras[Fecha],$A400,tblCompras[Forma de Pago],"Efectivo")+SUMIFS(tblGastos[Monto],tblGastos[Fecha],$A400,tblGastos[Forma de Pago],"Efectivo"))</f>
        <v/>
      </c>
      <c r="F400" s="9" t="str">
        <f t="shared" si="12"/>
        <v/>
      </c>
      <c r="G400" s="8"/>
      <c r="H400" s="9" t="str">
        <f t="shared" si="13"/>
        <v/>
      </c>
    </row>
    <row r="401" spans="1:8" x14ac:dyDescent="0.25">
      <c r="A401" s="7"/>
      <c r="B401" s="8"/>
      <c r="C401" s="9" t="str">
        <f>IF($A401="","",SUMIFS(tblVentas[Total Venta],tblVentas[Fecha],$A401,tblVentas[Forma de Pago],"Efectivo"))</f>
        <v/>
      </c>
      <c r="D401" s="9" t="str">
        <f>IF($A401="","",SUMIFS(tblVentas[Total Venta],tblVentas[Fecha],$A401,tblVentas[Forma de Pago],"Transferencia/Yape/Plin"))</f>
        <v/>
      </c>
      <c r="E401" s="9" t="str">
        <f>IF($A401="","",SUMIFS(tblCompras[Total],tblCompras[Fecha],$A401,tblCompras[Forma de Pago],"Efectivo")+SUMIFS(tblGastos[Monto],tblGastos[Fecha],$A401,tblGastos[Forma de Pago],"Efectivo"))</f>
        <v/>
      </c>
      <c r="F401" s="9" t="str">
        <f t="shared" si="12"/>
        <v/>
      </c>
      <c r="G401" s="8"/>
      <c r="H401" s="9" t="str">
        <f t="shared" si="13"/>
        <v/>
      </c>
    </row>
    <row r="402" spans="1:8" x14ac:dyDescent="0.25">
      <c r="A402" s="7"/>
      <c r="B402" s="8"/>
      <c r="C402" s="9" t="str">
        <f>IF($A402="","",SUMIFS(tblVentas[Total Venta],tblVentas[Fecha],$A402,tblVentas[Forma de Pago],"Efectivo"))</f>
        <v/>
      </c>
      <c r="D402" s="9" t="str">
        <f>IF($A402="","",SUMIFS(tblVentas[Total Venta],tblVentas[Fecha],$A402,tblVentas[Forma de Pago],"Transferencia/Yape/Plin"))</f>
        <v/>
      </c>
      <c r="E402" s="9" t="str">
        <f>IF($A402="","",SUMIFS(tblCompras[Total],tblCompras[Fecha],$A402,tblCompras[Forma de Pago],"Efectivo")+SUMIFS(tblGastos[Monto],tblGastos[Fecha],$A402,tblGastos[Forma de Pago],"Efectivo"))</f>
        <v/>
      </c>
      <c r="F402" s="9" t="str">
        <f t="shared" si="12"/>
        <v/>
      </c>
      <c r="G402" s="8"/>
      <c r="H402" s="9" t="str">
        <f t="shared" si="13"/>
        <v/>
      </c>
    </row>
    <row r="403" spans="1:8" x14ac:dyDescent="0.25">
      <c r="A403" s="7"/>
      <c r="B403" s="8"/>
      <c r="C403" s="9" t="str">
        <f>IF($A403="","",SUMIFS(tblVentas[Total Venta],tblVentas[Fecha],$A403,tblVentas[Forma de Pago],"Efectivo"))</f>
        <v/>
      </c>
      <c r="D403" s="9" t="str">
        <f>IF($A403="","",SUMIFS(tblVentas[Total Venta],tblVentas[Fecha],$A403,tblVentas[Forma de Pago],"Transferencia/Yape/Plin"))</f>
        <v/>
      </c>
      <c r="E403" s="9" t="str">
        <f>IF($A403="","",SUMIFS(tblCompras[Total],tblCompras[Fecha],$A403,tblCompras[Forma de Pago],"Efectivo")+SUMIFS(tblGastos[Monto],tblGastos[Fecha],$A403,tblGastos[Forma de Pago],"Efectivo"))</f>
        <v/>
      </c>
      <c r="F403" s="9" t="str">
        <f t="shared" si="12"/>
        <v/>
      </c>
      <c r="G403" s="8"/>
      <c r="H403" s="9" t="str">
        <f t="shared" si="13"/>
        <v/>
      </c>
    </row>
  </sheetData>
  <sheetProtection sheet="1" objects="1" scenarios="1" formatCells="0" formatColumns="0" formatRows="0" insertRows="0" sort="0" autoFilter="0"/>
  <mergeCells count="1">
    <mergeCell ref="A1:H2"/>
  </mergeCells>
  <conditionalFormatting sqref="H4:H403">
    <cfRule type="expression" dxfId="12" priority="1" stopIfTrue="1">
      <formula>_xludf.AND($H4&lt;&gt;"",$H4=0)</formula>
    </cfRule>
    <cfRule type="expression" dxfId="11" priority="2" stopIfTrue="1">
      <formula>_xludf.AND($H4&lt;&gt;"",$H4&lt;0)</formula>
    </cfRule>
    <cfRule type="expression" dxfId="10" priority="3" stopIfTrue="1">
      <formula>_xludf.AND($H4&lt;&gt;"",$H4&gt;0)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98781"/>
  </sheetPr>
  <dimension ref="A1:O101"/>
  <sheetViews>
    <sheetView showGridLines="0" workbookViewId="0"/>
  </sheetViews>
  <sheetFormatPr baseColWidth="10" defaultRowHeight="14.25" x14ac:dyDescent="0.25"/>
  <cols>
    <col min="1" max="16384" width="11.42578125" style="1"/>
  </cols>
  <sheetData>
    <row r="1" spans="1:15" x14ac:dyDescent="0.25">
      <c r="A1" s="1" t="s">
        <v>16</v>
      </c>
      <c r="B1" s="1" t="s">
        <v>43</v>
      </c>
      <c r="C1" s="1" t="s">
        <v>44</v>
      </c>
      <c r="E1" s="1" t="s">
        <v>2</v>
      </c>
      <c r="F1" s="1" t="s">
        <v>45</v>
      </c>
      <c r="G1" s="1" t="s">
        <v>46</v>
      </c>
      <c r="H1" s="1" t="s">
        <v>47</v>
      </c>
      <c r="J1" s="1" t="s">
        <v>48</v>
      </c>
      <c r="K1" s="1" t="s">
        <v>49</v>
      </c>
      <c r="L1" s="1" t="s">
        <v>50</v>
      </c>
      <c r="N1" s="1" t="s">
        <v>51</v>
      </c>
      <c r="O1" s="1" t="s">
        <v>52</v>
      </c>
    </row>
    <row r="2" spans="1:15" x14ac:dyDescent="0.25">
      <c r="A2" s="6">
        <f ca="1">TODAY()-29</f>
        <v>46196</v>
      </c>
      <c r="B2" s="9">
        <f ca="1">SUMIFS(tblVentas[Total Venta],tblVentas[Fecha],$A2)</f>
        <v>0</v>
      </c>
      <c r="C2" s="9">
        <f ca="1">SUMIFS(tblVentas[Ganancia],tblVentas[Fecha],$A2)</f>
        <v>0</v>
      </c>
      <c r="E2" s="1" t="str">
        <f>Productos!$B4</f>
        <v>Arroz 1kg</v>
      </c>
      <c r="F2" s="3">
        <f ca="1">IF($E2="","",SUMIFS(tblVentas[Cantidad],tblVentas[Producto],$E2,tblVentas[Fecha],"&gt;="&amp;EOMONTH(TODAY(),-1)+1))</f>
        <v>8</v>
      </c>
      <c r="G2" s="9">
        <f ca="1">IF($E2="","",SUMIFS(tblVentas[Ganancia],tblVentas[Producto],$E2,tblVentas[Fecha],"&gt;="&amp;EOMONTH(TODAY(),-1)+1))</f>
        <v>6.3999999999999986</v>
      </c>
      <c r="H2" s="1">
        <f t="shared" ref="H2:H33" ca="1" si="0">IF($E2="","",$G2+ROW()/1000000)</f>
        <v>6.4000019999999989</v>
      </c>
      <c r="J2" s="1">
        <f t="shared" ref="J2:J6" ca="1" si="1">IFERROR(LARGE($H$2:$H$101,ROW()-1),"")</f>
        <v>10.000003</v>
      </c>
      <c r="K2" s="1" t="str">
        <f t="shared" ref="K2:K6" ca="1" si="2">IFERROR(INDEX($E$2:$E$101,MATCH(J2,$H$2:$H$101,0)),"")</f>
        <v>Coca Cola 500ml</v>
      </c>
      <c r="L2" s="9">
        <f t="shared" ref="L2:L6" ca="1" si="3">IFERROR(INDEX($G$2:$G$101,MATCH(J2,$H$2:$H$101,0)),"")</f>
        <v>10</v>
      </c>
      <c r="N2" s="1" t="s">
        <v>53</v>
      </c>
      <c r="O2" s="9">
        <f ca="1">SUMIFS(tblGastos[Monto],tblGastos[Categoría],$N2,tblGastos[Fecha],"&gt;="&amp;EOMONTH(TODAY(),-1)+1)</f>
        <v>350</v>
      </c>
    </row>
    <row r="3" spans="1:15" x14ac:dyDescent="0.25">
      <c r="A3" s="6">
        <f t="shared" ref="A3:A31" ca="1" si="4">A2+1</f>
        <v>46197</v>
      </c>
      <c r="B3" s="9">
        <f ca="1">SUMIFS(tblVentas[Total Venta],tblVentas[Fecha],$A3)</f>
        <v>0</v>
      </c>
      <c r="C3" s="9">
        <f ca="1">SUMIFS(tblVentas[Ganancia],tblVentas[Fecha],$A3)</f>
        <v>0</v>
      </c>
      <c r="E3" s="1" t="str">
        <f>Productos!$B5</f>
        <v>Coca Cola 500ml</v>
      </c>
      <c r="F3" s="3">
        <f ca="1">IF($E3="","",SUMIFS(tblVentas[Cantidad],tblVentas[Producto],$E3,tblVentas[Fecha],"&gt;="&amp;EOMONTH(TODAY(),-1)+1))</f>
        <v>10</v>
      </c>
      <c r="G3" s="9">
        <f ca="1">IF($E3="","",SUMIFS(tblVentas[Ganancia],tblVentas[Producto],$E3,tblVentas[Fecha],"&gt;="&amp;EOMONTH(TODAY(),-1)+1))</f>
        <v>10</v>
      </c>
      <c r="H3" s="1">
        <f t="shared" ca="1" si="0"/>
        <v>10.000003</v>
      </c>
      <c r="J3" s="1">
        <f t="shared" ca="1" si="1"/>
        <v>6.4000019999999989</v>
      </c>
      <c r="K3" s="1" t="str">
        <f t="shared" ca="1" si="2"/>
        <v>Arroz 1kg</v>
      </c>
      <c r="L3" s="9">
        <f t="shared" ca="1" si="3"/>
        <v>6.3999999999999986</v>
      </c>
      <c r="N3" s="1" t="s">
        <v>54</v>
      </c>
      <c r="O3" s="9">
        <f ca="1">SUMIFS(tblGastos[Monto],tblGastos[Categoría],$N3,tblGastos[Fecha],"&gt;="&amp;EOMONTH(TODAY(),-1)+1)</f>
        <v>45</v>
      </c>
    </row>
    <row r="4" spans="1:15" x14ac:dyDescent="0.25">
      <c r="A4" s="6">
        <f t="shared" ca="1" si="4"/>
        <v>46198</v>
      </c>
      <c r="B4" s="9">
        <f ca="1">SUMIFS(tblVentas[Total Venta],tblVentas[Fecha],$A4)</f>
        <v>0</v>
      </c>
      <c r="C4" s="9">
        <f ca="1">SUMIFS(tblVentas[Ganancia],tblVentas[Fecha],$A4)</f>
        <v>0</v>
      </c>
      <c r="E4" s="1" t="str">
        <f>Productos!$B6</f>
        <v>Leche Gloria 1L</v>
      </c>
      <c r="F4" s="3">
        <f ca="1">IF($E4="","",SUMIFS(tblVentas[Cantidad],tblVentas[Producto],$E4,tblVentas[Fecha],"&gt;="&amp;EOMONTH(TODAY(),-1)+1))</f>
        <v>3</v>
      </c>
      <c r="G4" s="9">
        <f ca="1">IF($E4="","",SUMIFS(tblVentas[Ganancia],tblVentas[Producto],$E4,tblVentas[Fecha],"&gt;="&amp;EOMONTH(TODAY(),-1)+1))</f>
        <v>3</v>
      </c>
      <c r="H4" s="1">
        <f t="shared" ca="1" si="0"/>
        <v>3.0000040000000001</v>
      </c>
      <c r="J4" s="1">
        <f t="shared" ca="1" si="1"/>
        <v>4.000006</v>
      </c>
      <c r="K4" s="1" t="str">
        <f t="shared" ca="1" si="2"/>
        <v>Detergente Ace 1kg</v>
      </c>
      <c r="L4" s="9">
        <f t="shared" ca="1" si="3"/>
        <v>4</v>
      </c>
      <c r="N4" s="1" t="s">
        <v>55</v>
      </c>
      <c r="O4" s="9">
        <f ca="1">SUMIFS(tblGastos[Monto],tblGastos[Categoría],$N4,tblGastos[Fecha],"&gt;="&amp;EOMONTH(TODAY(),-1)+1)</f>
        <v>0</v>
      </c>
    </row>
    <row r="5" spans="1:15" x14ac:dyDescent="0.25">
      <c r="A5" s="6">
        <f t="shared" ca="1" si="4"/>
        <v>46199</v>
      </c>
      <c r="B5" s="9">
        <f ca="1">SUMIFS(tblVentas[Total Venta],tblVentas[Fecha],$A5)</f>
        <v>0</v>
      </c>
      <c r="C5" s="9">
        <f ca="1">SUMIFS(tblVentas[Ganancia],tblVentas[Fecha],$A5)</f>
        <v>0</v>
      </c>
      <c r="E5" s="1" t="str">
        <f>Productos!$B7</f>
        <v>Pan Francés</v>
      </c>
      <c r="F5" s="3">
        <f ca="1">IF($E5="","",SUMIFS(tblVentas[Cantidad],tblVentas[Producto],$E5,tblVentas[Fecha],"&gt;="&amp;EOMONTH(TODAY(),-1)+1))</f>
        <v>25</v>
      </c>
      <c r="G5" s="9">
        <f ca="1">IF($E5="","",SUMIFS(tblVentas[Ganancia],tblVentas[Producto],$E5,tblVentas[Fecha],"&gt;="&amp;EOMONTH(TODAY(),-1)+1))</f>
        <v>2.5</v>
      </c>
      <c r="H5" s="1">
        <f t="shared" ca="1" si="0"/>
        <v>2.5000049999999998</v>
      </c>
      <c r="J5" s="1">
        <f t="shared" ca="1" si="1"/>
        <v>3.0000040000000001</v>
      </c>
      <c r="K5" s="1" t="str">
        <f t="shared" ca="1" si="2"/>
        <v>Leche Gloria 1L</v>
      </c>
      <c r="L5" s="9">
        <f t="shared" ca="1" si="3"/>
        <v>3</v>
      </c>
      <c r="N5" s="1" t="s">
        <v>56</v>
      </c>
      <c r="O5" s="9">
        <f ca="1">SUMIFS(tblGastos[Monto],tblGastos[Categoría],$N5,tblGastos[Fecha],"&gt;="&amp;EOMONTH(TODAY(),-1)+1)</f>
        <v>0</v>
      </c>
    </row>
    <row r="6" spans="1:15" x14ac:dyDescent="0.25">
      <c r="A6" s="6">
        <f t="shared" ca="1" si="4"/>
        <v>46200</v>
      </c>
      <c r="B6" s="9">
        <f ca="1">SUMIFS(tblVentas[Total Venta],tblVentas[Fecha],$A6)</f>
        <v>0</v>
      </c>
      <c r="C6" s="9">
        <f ca="1">SUMIFS(tblVentas[Ganancia],tblVentas[Fecha],$A6)</f>
        <v>0</v>
      </c>
      <c r="E6" s="1" t="str">
        <f>Productos!$B8</f>
        <v>Detergente Ace 1kg</v>
      </c>
      <c r="F6" s="3">
        <f ca="1">IF($E6="","",SUMIFS(tblVentas[Cantidad],tblVentas[Producto],$E6,tblVentas[Fecha],"&gt;="&amp;EOMONTH(TODAY(),-1)+1))</f>
        <v>2</v>
      </c>
      <c r="G6" s="9">
        <f ca="1">IF($E6="","",SUMIFS(tblVentas[Ganancia],tblVentas[Producto],$E6,tblVentas[Fecha],"&gt;="&amp;EOMONTH(TODAY(),-1)+1))</f>
        <v>4</v>
      </c>
      <c r="H6" s="1">
        <f t="shared" ca="1" si="0"/>
        <v>4.000006</v>
      </c>
      <c r="J6" s="1">
        <f t="shared" ca="1" si="1"/>
        <v>2.5000049999999998</v>
      </c>
      <c r="K6" s="1" t="str">
        <f t="shared" ca="1" si="2"/>
        <v>Pan Francés</v>
      </c>
      <c r="L6" s="9">
        <f t="shared" ca="1" si="3"/>
        <v>2.5</v>
      </c>
      <c r="N6" s="1" t="s">
        <v>57</v>
      </c>
      <c r="O6" s="9">
        <f ca="1">SUMIFS(tblGastos[Monto],tblGastos[Categoría],$N6,tblGastos[Fecha],"&gt;="&amp;EOMONTH(TODAY(),-1)+1)</f>
        <v>0</v>
      </c>
    </row>
    <row r="7" spans="1:15" x14ac:dyDescent="0.25">
      <c r="A7" s="6">
        <f t="shared" ca="1" si="4"/>
        <v>46201</v>
      </c>
      <c r="B7" s="9">
        <f ca="1">SUMIFS(tblVentas[Total Venta],tblVentas[Fecha],$A7)</f>
        <v>0</v>
      </c>
      <c r="C7" s="9">
        <f ca="1">SUMIFS(tblVentas[Ganancia],tblVentas[Fecha],$A7)</f>
        <v>0</v>
      </c>
      <c r="E7" s="1">
        <f>Productos!$B9</f>
        <v>0</v>
      </c>
      <c r="F7" s="3">
        <f ca="1">IF($E7="","",SUMIFS(tblVentas[Cantidad],tblVentas[Producto],$E7,tblVentas[Fecha],"&gt;="&amp;EOMONTH(TODAY(),-1)+1))</f>
        <v>0</v>
      </c>
      <c r="G7" s="9">
        <f ca="1">IF($E7="","",SUMIFS(tblVentas[Ganancia],tblVentas[Producto],$E7,tblVentas[Fecha],"&gt;="&amp;EOMONTH(TODAY(),-1)+1))</f>
        <v>0</v>
      </c>
      <c r="H7" s="1">
        <f t="shared" ca="1" si="0"/>
        <v>6.9999999999999999E-6</v>
      </c>
      <c r="N7" s="1" t="s">
        <v>58</v>
      </c>
      <c r="O7" s="9">
        <f ca="1">SUMIFS(tblGastos[Monto],tblGastos[Categoría],$N7,tblGastos[Fecha],"&gt;="&amp;EOMONTH(TODAY(),-1)+1)</f>
        <v>0</v>
      </c>
    </row>
    <row r="8" spans="1:15" x14ac:dyDescent="0.25">
      <c r="A8" s="6">
        <f t="shared" ca="1" si="4"/>
        <v>46202</v>
      </c>
      <c r="B8" s="9">
        <f ca="1">SUMIFS(tblVentas[Total Venta],tblVentas[Fecha],$A8)</f>
        <v>0</v>
      </c>
      <c r="C8" s="9">
        <f ca="1">SUMIFS(tblVentas[Ganancia],tblVentas[Fecha],$A8)</f>
        <v>0</v>
      </c>
      <c r="E8" s="1">
        <f>Productos!$B10</f>
        <v>0</v>
      </c>
      <c r="F8" s="3">
        <f ca="1">IF($E8="","",SUMIFS(tblVentas[Cantidad],tblVentas[Producto],$E8,tblVentas[Fecha],"&gt;="&amp;EOMONTH(TODAY(),-1)+1))</f>
        <v>0</v>
      </c>
      <c r="G8" s="9">
        <f ca="1">IF($E8="","",SUMIFS(tblVentas[Ganancia],tblVentas[Producto],$E8,tblVentas[Fecha],"&gt;="&amp;EOMONTH(TODAY(),-1)+1))</f>
        <v>0</v>
      </c>
      <c r="H8" s="1">
        <f t="shared" ca="1" si="0"/>
        <v>7.9999999999999996E-6</v>
      </c>
    </row>
    <row r="9" spans="1:15" x14ac:dyDescent="0.25">
      <c r="A9" s="6">
        <f t="shared" ca="1" si="4"/>
        <v>46203</v>
      </c>
      <c r="B9" s="9">
        <f ca="1">SUMIFS(tblVentas[Total Venta],tblVentas[Fecha],$A9)</f>
        <v>0</v>
      </c>
      <c r="C9" s="9">
        <f ca="1">SUMIFS(tblVentas[Ganancia],tblVentas[Fecha],$A9)</f>
        <v>0</v>
      </c>
      <c r="E9" s="1">
        <f>Productos!$B11</f>
        <v>0</v>
      </c>
      <c r="F9" s="3">
        <f ca="1">IF($E9="","",SUMIFS(tblVentas[Cantidad],tblVentas[Producto],$E9,tblVentas[Fecha],"&gt;="&amp;EOMONTH(TODAY(),-1)+1))</f>
        <v>0</v>
      </c>
      <c r="G9" s="9">
        <f ca="1">IF($E9="","",SUMIFS(tblVentas[Ganancia],tblVentas[Producto],$E9,tblVentas[Fecha],"&gt;="&amp;EOMONTH(TODAY(),-1)+1))</f>
        <v>0</v>
      </c>
      <c r="H9" s="1">
        <f t="shared" ca="1" si="0"/>
        <v>9.0000000000000002E-6</v>
      </c>
    </row>
    <row r="10" spans="1:15" x14ac:dyDescent="0.25">
      <c r="A10" s="6">
        <f t="shared" ca="1" si="4"/>
        <v>46204</v>
      </c>
      <c r="B10" s="9">
        <f ca="1">SUMIFS(tblVentas[Total Venta],tblVentas[Fecha],$A10)</f>
        <v>0</v>
      </c>
      <c r="C10" s="9">
        <f ca="1">SUMIFS(tblVentas[Ganancia],tblVentas[Fecha],$A10)</f>
        <v>0</v>
      </c>
      <c r="E10" s="1">
        <f>Productos!$B12</f>
        <v>0</v>
      </c>
      <c r="F10" s="3">
        <f ca="1">IF($E10="","",SUMIFS(tblVentas[Cantidad],tblVentas[Producto],$E10,tblVentas[Fecha],"&gt;="&amp;EOMONTH(TODAY(),-1)+1))</f>
        <v>0</v>
      </c>
      <c r="G10" s="9">
        <f ca="1">IF($E10="","",SUMIFS(tblVentas[Ganancia],tblVentas[Producto],$E10,tblVentas[Fecha],"&gt;="&amp;EOMONTH(TODAY(),-1)+1))</f>
        <v>0</v>
      </c>
      <c r="H10" s="1">
        <f t="shared" ca="1" si="0"/>
        <v>1.0000000000000001E-5</v>
      </c>
    </row>
    <row r="11" spans="1:15" x14ac:dyDescent="0.25">
      <c r="A11" s="6">
        <f t="shared" ca="1" si="4"/>
        <v>46205</v>
      </c>
      <c r="B11" s="9">
        <f ca="1">SUMIFS(tblVentas[Total Venta],tblVentas[Fecha],$A11)</f>
        <v>0</v>
      </c>
      <c r="C11" s="9">
        <f ca="1">SUMIFS(tblVentas[Ganancia],tblVentas[Fecha],$A11)</f>
        <v>0</v>
      </c>
      <c r="E11" s="1">
        <f>Productos!$B13</f>
        <v>0</v>
      </c>
      <c r="F11" s="3">
        <f ca="1">IF($E11="","",SUMIFS(tblVentas[Cantidad],tblVentas[Producto],$E11,tblVentas[Fecha],"&gt;="&amp;EOMONTH(TODAY(),-1)+1))</f>
        <v>0</v>
      </c>
      <c r="G11" s="9">
        <f ca="1">IF($E11="","",SUMIFS(tblVentas[Ganancia],tblVentas[Producto],$E11,tblVentas[Fecha],"&gt;="&amp;EOMONTH(TODAY(),-1)+1))</f>
        <v>0</v>
      </c>
      <c r="H11" s="1">
        <f t="shared" ca="1" si="0"/>
        <v>1.1E-5</v>
      </c>
    </row>
    <row r="12" spans="1:15" x14ac:dyDescent="0.25">
      <c r="A12" s="6">
        <f t="shared" ca="1" si="4"/>
        <v>46206</v>
      </c>
      <c r="B12" s="9">
        <f ca="1">SUMIFS(tblVentas[Total Venta],tblVentas[Fecha],$A12)</f>
        <v>0</v>
      </c>
      <c r="C12" s="9">
        <f ca="1">SUMIFS(tblVentas[Ganancia],tblVentas[Fecha],$A12)</f>
        <v>0</v>
      </c>
      <c r="E12" s="1">
        <f>Productos!$B14</f>
        <v>0</v>
      </c>
      <c r="F12" s="3">
        <f ca="1">IF($E12="","",SUMIFS(tblVentas[Cantidad],tblVentas[Producto],$E12,tblVentas[Fecha],"&gt;="&amp;EOMONTH(TODAY(),-1)+1))</f>
        <v>0</v>
      </c>
      <c r="G12" s="9">
        <f ca="1">IF($E12="","",SUMIFS(tblVentas[Ganancia],tblVentas[Producto],$E12,tblVentas[Fecha],"&gt;="&amp;EOMONTH(TODAY(),-1)+1))</f>
        <v>0</v>
      </c>
      <c r="H12" s="1">
        <f t="shared" ca="1" si="0"/>
        <v>1.2E-5</v>
      </c>
    </row>
    <row r="13" spans="1:15" x14ac:dyDescent="0.25">
      <c r="A13" s="6">
        <f t="shared" ca="1" si="4"/>
        <v>46207</v>
      </c>
      <c r="B13" s="9">
        <f ca="1">SUMIFS(tblVentas[Total Venta],tblVentas[Fecha],$A13)</f>
        <v>0</v>
      </c>
      <c r="C13" s="9">
        <f ca="1">SUMIFS(tblVentas[Ganancia],tblVentas[Fecha],$A13)</f>
        <v>0</v>
      </c>
      <c r="E13" s="1">
        <f>Productos!$B15</f>
        <v>0</v>
      </c>
      <c r="F13" s="3">
        <f ca="1">IF($E13="","",SUMIFS(tblVentas[Cantidad],tblVentas[Producto],$E13,tblVentas[Fecha],"&gt;="&amp;EOMONTH(TODAY(),-1)+1))</f>
        <v>0</v>
      </c>
      <c r="G13" s="9">
        <f ca="1">IF($E13="","",SUMIFS(tblVentas[Ganancia],tblVentas[Producto],$E13,tblVentas[Fecha],"&gt;="&amp;EOMONTH(TODAY(),-1)+1))</f>
        <v>0</v>
      </c>
      <c r="H13" s="1">
        <f t="shared" ca="1" si="0"/>
        <v>1.2999999999999999E-5</v>
      </c>
    </row>
    <row r="14" spans="1:15" x14ac:dyDescent="0.25">
      <c r="A14" s="6">
        <f t="shared" ca="1" si="4"/>
        <v>46208</v>
      </c>
      <c r="B14" s="9">
        <f ca="1">SUMIFS(tblVentas[Total Venta],tblVentas[Fecha],$A14)</f>
        <v>0</v>
      </c>
      <c r="C14" s="9">
        <f ca="1">SUMIFS(tblVentas[Ganancia],tblVentas[Fecha],$A14)</f>
        <v>0</v>
      </c>
      <c r="E14" s="1">
        <f>Productos!$B16</f>
        <v>0</v>
      </c>
      <c r="F14" s="3">
        <f ca="1">IF($E14="","",SUMIFS(tblVentas[Cantidad],tblVentas[Producto],$E14,tblVentas[Fecha],"&gt;="&amp;EOMONTH(TODAY(),-1)+1))</f>
        <v>0</v>
      </c>
      <c r="G14" s="9">
        <f ca="1">IF($E14="","",SUMIFS(tblVentas[Ganancia],tblVentas[Producto],$E14,tblVentas[Fecha],"&gt;="&amp;EOMONTH(TODAY(),-1)+1))</f>
        <v>0</v>
      </c>
      <c r="H14" s="1">
        <f t="shared" ca="1" si="0"/>
        <v>1.4E-5</v>
      </c>
    </row>
    <row r="15" spans="1:15" x14ac:dyDescent="0.25">
      <c r="A15" s="6">
        <f t="shared" ca="1" si="4"/>
        <v>46209</v>
      </c>
      <c r="B15" s="9">
        <f ca="1">SUMIFS(tblVentas[Total Venta],tblVentas[Fecha],$A15)</f>
        <v>0</v>
      </c>
      <c r="C15" s="9">
        <f ca="1">SUMIFS(tblVentas[Ganancia],tblVentas[Fecha],$A15)</f>
        <v>0</v>
      </c>
      <c r="E15" s="1">
        <f>Productos!$B17</f>
        <v>0</v>
      </c>
      <c r="F15" s="3">
        <f ca="1">IF($E15="","",SUMIFS(tblVentas[Cantidad],tblVentas[Producto],$E15,tblVentas[Fecha],"&gt;="&amp;EOMONTH(TODAY(),-1)+1))</f>
        <v>0</v>
      </c>
      <c r="G15" s="9">
        <f ca="1">IF($E15="","",SUMIFS(tblVentas[Ganancia],tblVentas[Producto],$E15,tblVentas[Fecha],"&gt;="&amp;EOMONTH(TODAY(),-1)+1))</f>
        <v>0</v>
      </c>
      <c r="H15" s="1">
        <f t="shared" ca="1" si="0"/>
        <v>1.5E-5</v>
      </c>
    </row>
    <row r="16" spans="1:15" x14ac:dyDescent="0.25">
      <c r="A16" s="6">
        <f t="shared" ca="1" si="4"/>
        <v>46210</v>
      </c>
      <c r="B16" s="9">
        <f ca="1">SUMIFS(tblVentas[Total Venta],tblVentas[Fecha],$A16)</f>
        <v>0</v>
      </c>
      <c r="C16" s="9">
        <f ca="1">SUMIFS(tblVentas[Ganancia],tblVentas[Fecha],$A16)</f>
        <v>0</v>
      </c>
      <c r="E16" s="1">
        <f>Productos!$B18</f>
        <v>0</v>
      </c>
      <c r="F16" s="3">
        <f ca="1">IF($E16="","",SUMIFS(tblVentas[Cantidad],tblVentas[Producto],$E16,tblVentas[Fecha],"&gt;="&amp;EOMONTH(TODAY(),-1)+1))</f>
        <v>0</v>
      </c>
      <c r="G16" s="9">
        <f ca="1">IF($E16="","",SUMIFS(tblVentas[Ganancia],tblVentas[Producto],$E16,tblVentas[Fecha],"&gt;="&amp;EOMONTH(TODAY(),-1)+1))</f>
        <v>0</v>
      </c>
      <c r="H16" s="1">
        <f t="shared" ca="1" si="0"/>
        <v>1.5999999999999999E-5</v>
      </c>
    </row>
    <row r="17" spans="1:8" x14ac:dyDescent="0.25">
      <c r="A17" s="6">
        <f t="shared" ca="1" si="4"/>
        <v>46211</v>
      </c>
      <c r="B17" s="9">
        <f ca="1">SUMIFS(tblVentas[Total Venta],tblVentas[Fecha],$A17)</f>
        <v>0</v>
      </c>
      <c r="C17" s="9">
        <f ca="1">SUMIFS(tblVentas[Ganancia],tblVentas[Fecha],$A17)</f>
        <v>0</v>
      </c>
      <c r="E17" s="1">
        <f>Productos!$B19</f>
        <v>0</v>
      </c>
      <c r="F17" s="3">
        <f ca="1">IF($E17="","",SUMIFS(tblVentas[Cantidad],tblVentas[Producto],$E17,tblVentas[Fecha],"&gt;="&amp;EOMONTH(TODAY(),-1)+1))</f>
        <v>0</v>
      </c>
      <c r="G17" s="9">
        <f ca="1">IF($E17="","",SUMIFS(tblVentas[Ganancia],tblVentas[Producto],$E17,tblVentas[Fecha],"&gt;="&amp;EOMONTH(TODAY(),-1)+1))</f>
        <v>0</v>
      </c>
      <c r="H17" s="1">
        <f t="shared" ca="1" si="0"/>
        <v>1.7E-5</v>
      </c>
    </row>
    <row r="18" spans="1:8" x14ac:dyDescent="0.25">
      <c r="A18" s="6">
        <f t="shared" ca="1" si="4"/>
        <v>46212</v>
      </c>
      <c r="B18" s="9">
        <f ca="1">SUMIFS(tblVentas[Total Venta],tblVentas[Fecha],$A18)</f>
        <v>0</v>
      </c>
      <c r="C18" s="9">
        <f ca="1">SUMIFS(tblVentas[Ganancia],tblVentas[Fecha],$A18)</f>
        <v>0</v>
      </c>
      <c r="E18" s="1">
        <f>Productos!$B20</f>
        <v>0</v>
      </c>
      <c r="F18" s="3">
        <f ca="1">IF($E18="","",SUMIFS(tblVentas[Cantidad],tblVentas[Producto],$E18,tblVentas[Fecha],"&gt;="&amp;EOMONTH(TODAY(),-1)+1))</f>
        <v>0</v>
      </c>
      <c r="G18" s="9">
        <f ca="1">IF($E18="","",SUMIFS(tblVentas[Ganancia],tblVentas[Producto],$E18,tblVentas[Fecha],"&gt;="&amp;EOMONTH(TODAY(),-1)+1))</f>
        <v>0</v>
      </c>
      <c r="H18" s="1">
        <f t="shared" ca="1" si="0"/>
        <v>1.8E-5</v>
      </c>
    </row>
    <row r="19" spans="1:8" x14ac:dyDescent="0.25">
      <c r="A19" s="6">
        <f t="shared" ca="1" si="4"/>
        <v>46213</v>
      </c>
      <c r="B19" s="9">
        <f ca="1">SUMIFS(tblVentas[Total Venta],tblVentas[Fecha],$A19)</f>
        <v>0</v>
      </c>
      <c r="C19" s="9">
        <f ca="1">SUMIFS(tblVentas[Ganancia],tblVentas[Fecha],$A19)</f>
        <v>0</v>
      </c>
      <c r="E19" s="1">
        <f>Productos!$B21</f>
        <v>0</v>
      </c>
      <c r="F19" s="3">
        <f ca="1">IF($E19="","",SUMIFS(tblVentas[Cantidad],tblVentas[Producto],$E19,tblVentas[Fecha],"&gt;="&amp;EOMONTH(TODAY(),-1)+1))</f>
        <v>0</v>
      </c>
      <c r="G19" s="9">
        <f ca="1">IF($E19="","",SUMIFS(tblVentas[Ganancia],tblVentas[Producto],$E19,tblVentas[Fecha],"&gt;="&amp;EOMONTH(TODAY(),-1)+1))</f>
        <v>0</v>
      </c>
      <c r="H19" s="1">
        <f t="shared" ca="1" si="0"/>
        <v>1.9000000000000001E-5</v>
      </c>
    </row>
    <row r="20" spans="1:8" x14ac:dyDescent="0.25">
      <c r="A20" s="6">
        <f t="shared" ca="1" si="4"/>
        <v>46214</v>
      </c>
      <c r="B20" s="9">
        <f ca="1">SUMIFS(tblVentas[Total Venta],tblVentas[Fecha],$A20)</f>
        <v>0</v>
      </c>
      <c r="C20" s="9">
        <f ca="1">SUMIFS(tblVentas[Ganancia],tblVentas[Fecha],$A20)</f>
        <v>0</v>
      </c>
      <c r="E20" s="1">
        <f>Productos!$B22</f>
        <v>0</v>
      </c>
      <c r="F20" s="3">
        <f ca="1">IF($E20="","",SUMIFS(tblVentas[Cantidad],tblVentas[Producto],$E20,tblVentas[Fecha],"&gt;="&amp;EOMONTH(TODAY(),-1)+1))</f>
        <v>0</v>
      </c>
      <c r="G20" s="9">
        <f ca="1">IF($E20="","",SUMIFS(tblVentas[Ganancia],tblVentas[Producto],$E20,tblVentas[Fecha],"&gt;="&amp;EOMONTH(TODAY(),-1)+1))</f>
        <v>0</v>
      </c>
      <c r="H20" s="1">
        <f t="shared" ca="1" si="0"/>
        <v>2.0000000000000002E-5</v>
      </c>
    </row>
    <row r="21" spans="1:8" x14ac:dyDescent="0.25">
      <c r="A21" s="6">
        <f t="shared" ca="1" si="4"/>
        <v>46215</v>
      </c>
      <c r="B21" s="9">
        <f ca="1">SUMIFS(tblVentas[Total Venta],tblVentas[Fecha],$A21)</f>
        <v>0</v>
      </c>
      <c r="C21" s="9">
        <f ca="1">SUMIFS(tblVentas[Ganancia],tblVentas[Fecha],$A21)</f>
        <v>0</v>
      </c>
      <c r="E21" s="1">
        <f>Productos!$B23</f>
        <v>0</v>
      </c>
      <c r="F21" s="3">
        <f ca="1">IF($E21="","",SUMIFS(tblVentas[Cantidad],tblVentas[Producto],$E21,tblVentas[Fecha],"&gt;="&amp;EOMONTH(TODAY(),-1)+1))</f>
        <v>0</v>
      </c>
      <c r="G21" s="9">
        <f ca="1">IF($E21="","",SUMIFS(tblVentas[Ganancia],tblVentas[Producto],$E21,tblVentas[Fecha],"&gt;="&amp;EOMONTH(TODAY(),-1)+1))</f>
        <v>0</v>
      </c>
      <c r="H21" s="1">
        <f t="shared" ca="1" si="0"/>
        <v>2.0999999999999999E-5</v>
      </c>
    </row>
    <row r="22" spans="1:8" x14ac:dyDescent="0.25">
      <c r="A22" s="6">
        <f t="shared" ca="1" si="4"/>
        <v>46216</v>
      </c>
      <c r="B22" s="9">
        <f ca="1">SUMIFS(tblVentas[Total Venta],tblVentas[Fecha],$A22)</f>
        <v>0</v>
      </c>
      <c r="C22" s="9">
        <f ca="1">SUMIFS(tblVentas[Ganancia],tblVentas[Fecha],$A22)</f>
        <v>0</v>
      </c>
      <c r="E22" s="1">
        <f>Productos!$B24</f>
        <v>0</v>
      </c>
      <c r="F22" s="3">
        <f ca="1">IF($E22="","",SUMIFS(tblVentas[Cantidad],tblVentas[Producto],$E22,tblVentas[Fecha],"&gt;="&amp;EOMONTH(TODAY(),-1)+1))</f>
        <v>0</v>
      </c>
      <c r="G22" s="9">
        <f ca="1">IF($E22="","",SUMIFS(tblVentas[Ganancia],tblVentas[Producto],$E22,tblVentas[Fecha],"&gt;="&amp;EOMONTH(TODAY(),-1)+1))</f>
        <v>0</v>
      </c>
      <c r="H22" s="1">
        <f t="shared" ca="1" si="0"/>
        <v>2.1999999999999999E-5</v>
      </c>
    </row>
    <row r="23" spans="1:8" x14ac:dyDescent="0.25">
      <c r="A23" s="6">
        <f t="shared" ca="1" si="4"/>
        <v>46217</v>
      </c>
      <c r="B23" s="9">
        <f ca="1">SUMIFS(tblVentas[Total Venta],tblVentas[Fecha],$A23)</f>
        <v>0</v>
      </c>
      <c r="C23" s="9">
        <f ca="1">SUMIFS(tblVentas[Ganancia],tblVentas[Fecha],$A23)</f>
        <v>0</v>
      </c>
      <c r="E23" s="1">
        <f>Productos!$B25</f>
        <v>0</v>
      </c>
      <c r="F23" s="3">
        <f ca="1">IF($E23="","",SUMIFS(tblVentas[Cantidad],tblVentas[Producto],$E23,tblVentas[Fecha],"&gt;="&amp;EOMONTH(TODAY(),-1)+1))</f>
        <v>0</v>
      </c>
      <c r="G23" s="9">
        <f ca="1">IF($E23="","",SUMIFS(tblVentas[Ganancia],tblVentas[Producto],$E23,tblVentas[Fecha],"&gt;="&amp;EOMONTH(TODAY(),-1)+1))</f>
        <v>0</v>
      </c>
      <c r="H23" s="1">
        <f t="shared" ca="1" si="0"/>
        <v>2.3E-5</v>
      </c>
    </row>
    <row r="24" spans="1:8" x14ac:dyDescent="0.25">
      <c r="A24" s="6">
        <f t="shared" ca="1" si="4"/>
        <v>46218</v>
      </c>
      <c r="B24" s="9">
        <f ca="1">SUMIFS(tblVentas[Total Venta],tblVentas[Fecha],$A24)</f>
        <v>0</v>
      </c>
      <c r="C24" s="9">
        <f ca="1">SUMIFS(tblVentas[Ganancia],tblVentas[Fecha],$A24)</f>
        <v>0</v>
      </c>
      <c r="E24" s="1">
        <f>Productos!$B26</f>
        <v>0</v>
      </c>
      <c r="F24" s="3">
        <f ca="1">IF($E24="","",SUMIFS(tblVentas[Cantidad],tblVentas[Producto],$E24,tblVentas[Fecha],"&gt;="&amp;EOMONTH(TODAY(),-1)+1))</f>
        <v>0</v>
      </c>
      <c r="G24" s="9">
        <f ca="1">IF($E24="","",SUMIFS(tblVentas[Ganancia],tblVentas[Producto],$E24,tblVentas[Fecha],"&gt;="&amp;EOMONTH(TODAY(),-1)+1))</f>
        <v>0</v>
      </c>
      <c r="H24" s="1">
        <f t="shared" ca="1" si="0"/>
        <v>2.4000000000000001E-5</v>
      </c>
    </row>
    <row r="25" spans="1:8" x14ac:dyDescent="0.25">
      <c r="A25" s="6">
        <f t="shared" ca="1" si="4"/>
        <v>46219</v>
      </c>
      <c r="B25" s="9">
        <f ca="1">SUMIFS(tblVentas[Total Venta],tblVentas[Fecha],$A25)</f>
        <v>0</v>
      </c>
      <c r="C25" s="9">
        <f ca="1">SUMIFS(tblVentas[Ganancia],tblVentas[Fecha],$A25)</f>
        <v>0</v>
      </c>
      <c r="E25" s="1">
        <f>Productos!$B27</f>
        <v>0</v>
      </c>
      <c r="F25" s="3">
        <f ca="1">IF($E25="","",SUMIFS(tblVentas[Cantidad],tblVentas[Producto],$E25,tblVentas[Fecha],"&gt;="&amp;EOMONTH(TODAY(),-1)+1))</f>
        <v>0</v>
      </c>
      <c r="G25" s="9">
        <f ca="1">IF($E25="","",SUMIFS(tblVentas[Ganancia],tblVentas[Producto],$E25,tblVentas[Fecha],"&gt;="&amp;EOMONTH(TODAY(),-1)+1))</f>
        <v>0</v>
      </c>
      <c r="H25" s="1">
        <f t="shared" ca="1" si="0"/>
        <v>2.5000000000000001E-5</v>
      </c>
    </row>
    <row r="26" spans="1:8" x14ac:dyDescent="0.25">
      <c r="A26" s="6">
        <f t="shared" ca="1" si="4"/>
        <v>46220</v>
      </c>
      <c r="B26" s="9">
        <f ca="1">SUMIFS(tblVentas[Total Venta],tblVentas[Fecha],$A26)</f>
        <v>0</v>
      </c>
      <c r="C26" s="9">
        <f ca="1">SUMIFS(tblVentas[Ganancia],tblVentas[Fecha],$A26)</f>
        <v>0</v>
      </c>
      <c r="E26" s="1">
        <f>Productos!$B28</f>
        <v>0</v>
      </c>
      <c r="F26" s="3">
        <f ca="1">IF($E26="","",SUMIFS(tblVentas[Cantidad],tblVentas[Producto],$E26,tblVentas[Fecha],"&gt;="&amp;EOMONTH(TODAY(),-1)+1))</f>
        <v>0</v>
      </c>
      <c r="G26" s="9">
        <f ca="1">IF($E26="","",SUMIFS(tblVentas[Ganancia],tblVentas[Producto],$E26,tblVentas[Fecha],"&gt;="&amp;EOMONTH(TODAY(),-1)+1))</f>
        <v>0</v>
      </c>
      <c r="H26" s="1">
        <f t="shared" ca="1" si="0"/>
        <v>2.5999999999999998E-5</v>
      </c>
    </row>
    <row r="27" spans="1:8" x14ac:dyDescent="0.25">
      <c r="A27" s="6">
        <f t="shared" ca="1" si="4"/>
        <v>46221</v>
      </c>
      <c r="B27" s="9">
        <f ca="1">SUMIFS(tblVentas[Total Venta],tblVentas[Fecha],$A27)</f>
        <v>0</v>
      </c>
      <c r="C27" s="9">
        <f ca="1">SUMIFS(tblVentas[Ganancia],tblVentas[Fecha],$A27)</f>
        <v>0</v>
      </c>
      <c r="E27" s="1">
        <f>Productos!$B29</f>
        <v>0</v>
      </c>
      <c r="F27" s="3">
        <f ca="1">IF($E27="","",SUMIFS(tblVentas[Cantidad],tblVentas[Producto],$E27,tblVentas[Fecha],"&gt;="&amp;EOMONTH(TODAY(),-1)+1))</f>
        <v>0</v>
      </c>
      <c r="G27" s="9">
        <f ca="1">IF($E27="","",SUMIFS(tblVentas[Ganancia],tblVentas[Producto],$E27,tblVentas[Fecha],"&gt;="&amp;EOMONTH(TODAY(),-1)+1))</f>
        <v>0</v>
      </c>
      <c r="H27" s="1">
        <f t="shared" ca="1" si="0"/>
        <v>2.6999999999999999E-5</v>
      </c>
    </row>
    <row r="28" spans="1:8" x14ac:dyDescent="0.25">
      <c r="A28" s="6">
        <f t="shared" ca="1" si="4"/>
        <v>46222</v>
      </c>
      <c r="B28" s="9">
        <f ca="1">SUMIFS(tblVentas[Total Venta],tblVentas[Fecha],$A28)</f>
        <v>0</v>
      </c>
      <c r="C28" s="9">
        <f ca="1">SUMIFS(tblVentas[Ganancia],tblVentas[Fecha],$A28)</f>
        <v>0</v>
      </c>
      <c r="E28" s="1">
        <f>Productos!$B30</f>
        <v>0</v>
      </c>
      <c r="F28" s="3">
        <f ca="1">IF($E28="","",SUMIFS(tblVentas[Cantidad],tblVentas[Producto],$E28,tblVentas[Fecha],"&gt;="&amp;EOMONTH(TODAY(),-1)+1))</f>
        <v>0</v>
      </c>
      <c r="G28" s="9">
        <f ca="1">IF($E28="","",SUMIFS(tblVentas[Ganancia],tblVentas[Producto],$E28,tblVentas[Fecha],"&gt;="&amp;EOMONTH(TODAY(),-1)+1))</f>
        <v>0</v>
      </c>
      <c r="H28" s="1">
        <f t="shared" ca="1" si="0"/>
        <v>2.8E-5</v>
      </c>
    </row>
    <row r="29" spans="1:8" x14ac:dyDescent="0.25">
      <c r="A29" s="6">
        <f t="shared" ca="1" si="4"/>
        <v>46223</v>
      </c>
      <c r="B29" s="9">
        <f ca="1">SUMIFS(tblVentas[Total Venta],tblVentas[Fecha],$A29)</f>
        <v>6.25</v>
      </c>
      <c r="C29" s="9">
        <f ca="1">SUMIFS(tblVentas[Ganancia],tblVentas[Fecha],$A29)</f>
        <v>2.5</v>
      </c>
      <c r="E29" s="1">
        <f>Productos!$B31</f>
        <v>0</v>
      </c>
      <c r="F29" s="3">
        <f ca="1">IF($E29="","",SUMIFS(tblVentas[Cantidad],tblVentas[Producto],$E29,tblVentas[Fecha],"&gt;="&amp;EOMONTH(TODAY(),-1)+1))</f>
        <v>0</v>
      </c>
      <c r="G29" s="9">
        <f ca="1">IF($E29="","",SUMIFS(tblVentas[Ganancia],tblVentas[Producto],$E29,tblVentas[Fecha],"&gt;="&amp;EOMONTH(TODAY(),-1)+1))</f>
        <v>0</v>
      </c>
      <c r="H29" s="1">
        <f t="shared" ca="1" si="0"/>
        <v>2.9E-5</v>
      </c>
    </row>
    <row r="30" spans="1:8" x14ac:dyDescent="0.25">
      <c r="A30" s="6">
        <f t="shared" ca="1" si="4"/>
        <v>46224</v>
      </c>
      <c r="B30" s="9">
        <f ca="1">SUMIFS(tblVentas[Total Venta],tblVentas[Fecha],$A30)</f>
        <v>46</v>
      </c>
      <c r="C30" s="9">
        <f ca="1">SUMIFS(tblVentas[Ganancia],tblVentas[Fecha],$A30)</f>
        <v>14</v>
      </c>
      <c r="E30" s="1">
        <f>Productos!$B32</f>
        <v>0</v>
      </c>
      <c r="F30" s="3">
        <f ca="1">IF($E30="","",SUMIFS(tblVentas[Cantidad],tblVentas[Producto],$E30,tblVentas[Fecha],"&gt;="&amp;EOMONTH(TODAY(),-1)+1))</f>
        <v>0</v>
      </c>
      <c r="G30" s="9">
        <f ca="1">IF($E30="","",SUMIFS(tblVentas[Ganancia],tblVentas[Producto],$E30,tblVentas[Fecha],"&gt;="&amp;EOMONTH(TODAY(),-1)+1))</f>
        <v>0</v>
      </c>
      <c r="H30" s="1">
        <f t="shared" ca="1" si="0"/>
        <v>3.0000000000000001E-5</v>
      </c>
    </row>
    <row r="31" spans="1:8" x14ac:dyDescent="0.25">
      <c r="A31" s="6">
        <f t="shared" ca="1" si="4"/>
        <v>46225</v>
      </c>
      <c r="B31" s="9">
        <f ca="1">SUMIFS(tblVentas[Total Venta],tblVentas[Fecha],$A31)</f>
        <v>48.5</v>
      </c>
      <c r="C31" s="9">
        <f ca="1">SUMIFS(tblVentas[Ganancia],tblVentas[Fecha],$A31)</f>
        <v>9.3999999999999986</v>
      </c>
      <c r="E31" s="1">
        <f>Productos!$B33</f>
        <v>0</v>
      </c>
      <c r="F31" s="3">
        <f ca="1">IF($E31="","",SUMIFS(tblVentas[Cantidad],tblVentas[Producto],$E31,tblVentas[Fecha],"&gt;="&amp;EOMONTH(TODAY(),-1)+1))</f>
        <v>0</v>
      </c>
      <c r="G31" s="9">
        <f ca="1">IF($E31="","",SUMIFS(tblVentas[Ganancia],tblVentas[Producto],$E31,tblVentas[Fecha],"&gt;="&amp;EOMONTH(TODAY(),-1)+1))</f>
        <v>0</v>
      </c>
      <c r="H31" s="1">
        <f t="shared" ca="1" si="0"/>
        <v>3.1000000000000001E-5</v>
      </c>
    </row>
    <row r="32" spans="1:8" x14ac:dyDescent="0.25">
      <c r="E32" s="1">
        <f>Productos!$B34</f>
        <v>0</v>
      </c>
      <c r="F32" s="3">
        <f ca="1">IF($E32="","",SUMIFS(tblVentas[Cantidad],tblVentas[Producto],$E32,tblVentas[Fecha],"&gt;="&amp;EOMONTH(TODAY(),-1)+1))</f>
        <v>0</v>
      </c>
      <c r="G32" s="9">
        <f ca="1">IF($E32="","",SUMIFS(tblVentas[Ganancia],tblVentas[Producto],$E32,tblVentas[Fecha],"&gt;="&amp;EOMONTH(TODAY(),-1)+1))</f>
        <v>0</v>
      </c>
      <c r="H32" s="1">
        <f t="shared" ca="1" si="0"/>
        <v>3.1999999999999999E-5</v>
      </c>
    </row>
    <row r="33" spans="5:8" x14ac:dyDescent="0.25">
      <c r="E33" s="1">
        <f>Productos!$B35</f>
        <v>0</v>
      </c>
      <c r="F33" s="3">
        <f ca="1">IF($E33="","",SUMIFS(tblVentas[Cantidad],tblVentas[Producto],$E33,tblVentas[Fecha],"&gt;="&amp;EOMONTH(TODAY(),-1)+1))</f>
        <v>0</v>
      </c>
      <c r="G33" s="9">
        <f ca="1">IF($E33="","",SUMIFS(tblVentas[Ganancia],tblVentas[Producto],$E33,tblVentas[Fecha],"&gt;="&amp;EOMONTH(TODAY(),-1)+1))</f>
        <v>0</v>
      </c>
      <c r="H33" s="1">
        <f t="shared" ca="1" si="0"/>
        <v>3.3000000000000003E-5</v>
      </c>
    </row>
    <row r="34" spans="5:8" x14ac:dyDescent="0.25">
      <c r="E34" s="1">
        <f>Productos!$B36</f>
        <v>0</v>
      </c>
      <c r="F34" s="3">
        <f ca="1">IF($E34="","",SUMIFS(tblVentas[Cantidad],tblVentas[Producto],$E34,tblVentas[Fecha],"&gt;="&amp;EOMONTH(TODAY(),-1)+1))</f>
        <v>0</v>
      </c>
      <c r="G34" s="9">
        <f ca="1">IF($E34="","",SUMIFS(tblVentas[Ganancia],tblVentas[Producto],$E34,tblVentas[Fecha],"&gt;="&amp;EOMONTH(TODAY(),-1)+1))</f>
        <v>0</v>
      </c>
      <c r="H34" s="1">
        <f t="shared" ref="H34:H65" ca="1" si="5">IF($E34="","",$G34+ROW()/1000000)</f>
        <v>3.4E-5</v>
      </c>
    </row>
    <row r="35" spans="5:8" x14ac:dyDescent="0.25">
      <c r="E35" s="1">
        <f>Productos!$B37</f>
        <v>0</v>
      </c>
      <c r="F35" s="3">
        <f ca="1">IF($E35="","",SUMIFS(tblVentas[Cantidad],tblVentas[Producto],$E35,tblVentas[Fecha],"&gt;="&amp;EOMONTH(TODAY(),-1)+1))</f>
        <v>0</v>
      </c>
      <c r="G35" s="9">
        <f ca="1">IF($E35="","",SUMIFS(tblVentas[Ganancia],tblVentas[Producto],$E35,tblVentas[Fecha],"&gt;="&amp;EOMONTH(TODAY(),-1)+1))</f>
        <v>0</v>
      </c>
      <c r="H35" s="1">
        <f t="shared" ca="1" si="5"/>
        <v>3.4999999999999997E-5</v>
      </c>
    </row>
    <row r="36" spans="5:8" x14ac:dyDescent="0.25">
      <c r="E36" s="1">
        <f>Productos!$B38</f>
        <v>0</v>
      </c>
      <c r="F36" s="3">
        <f ca="1">IF($E36="","",SUMIFS(tblVentas[Cantidad],tblVentas[Producto],$E36,tblVentas[Fecha],"&gt;="&amp;EOMONTH(TODAY(),-1)+1))</f>
        <v>0</v>
      </c>
      <c r="G36" s="9">
        <f ca="1">IF($E36="","",SUMIFS(tblVentas[Ganancia],tblVentas[Producto],$E36,tblVentas[Fecha],"&gt;="&amp;EOMONTH(TODAY(),-1)+1))</f>
        <v>0</v>
      </c>
      <c r="H36" s="1">
        <f t="shared" ca="1" si="5"/>
        <v>3.6000000000000001E-5</v>
      </c>
    </row>
    <row r="37" spans="5:8" x14ac:dyDescent="0.25">
      <c r="E37" s="1">
        <f>Productos!$B39</f>
        <v>0</v>
      </c>
      <c r="F37" s="3">
        <f ca="1">IF($E37="","",SUMIFS(tblVentas[Cantidad],tblVentas[Producto],$E37,tblVentas[Fecha],"&gt;="&amp;EOMONTH(TODAY(),-1)+1))</f>
        <v>0</v>
      </c>
      <c r="G37" s="9">
        <f ca="1">IF($E37="","",SUMIFS(tblVentas[Ganancia],tblVentas[Producto],$E37,tblVentas[Fecha],"&gt;="&amp;EOMONTH(TODAY(),-1)+1))</f>
        <v>0</v>
      </c>
      <c r="H37" s="1">
        <f t="shared" ca="1" si="5"/>
        <v>3.6999999999999998E-5</v>
      </c>
    </row>
    <row r="38" spans="5:8" x14ac:dyDescent="0.25">
      <c r="E38" s="1">
        <f>Productos!$B40</f>
        <v>0</v>
      </c>
      <c r="F38" s="3">
        <f ca="1">IF($E38="","",SUMIFS(tblVentas[Cantidad],tblVentas[Producto],$E38,tblVentas[Fecha],"&gt;="&amp;EOMONTH(TODAY(),-1)+1))</f>
        <v>0</v>
      </c>
      <c r="G38" s="9">
        <f ca="1">IF($E38="","",SUMIFS(tblVentas[Ganancia],tblVentas[Producto],$E38,tblVentas[Fecha],"&gt;="&amp;EOMONTH(TODAY(),-1)+1))</f>
        <v>0</v>
      </c>
      <c r="H38" s="1">
        <f t="shared" ca="1" si="5"/>
        <v>3.8000000000000002E-5</v>
      </c>
    </row>
    <row r="39" spans="5:8" x14ac:dyDescent="0.25">
      <c r="E39" s="1">
        <f>Productos!$B41</f>
        <v>0</v>
      </c>
      <c r="F39" s="3">
        <f ca="1">IF($E39="","",SUMIFS(tblVentas[Cantidad],tblVentas[Producto],$E39,tblVentas[Fecha],"&gt;="&amp;EOMONTH(TODAY(),-1)+1))</f>
        <v>0</v>
      </c>
      <c r="G39" s="9">
        <f ca="1">IF($E39="","",SUMIFS(tblVentas[Ganancia],tblVentas[Producto],$E39,tblVentas[Fecha],"&gt;="&amp;EOMONTH(TODAY(),-1)+1))</f>
        <v>0</v>
      </c>
      <c r="H39" s="1">
        <f t="shared" ca="1" si="5"/>
        <v>3.8999999999999999E-5</v>
      </c>
    </row>
    <row r="40" spans="5:8" x14ac:dyDescent="0.25">
      <c r="E40" s="1">
        <f>Productos!$B42</f>
        <v>0</v>
      </c>
      <c r="F40" s="3">
        <f ca="1">IF($E40="","",SUMIFS(tblVentas[Cantidad],tblVentas[Producto],$E40,tblVentas[Fecha],"&gt;="&amp;EOMONTH(TODAY(),-1)+1))</f>
        <v>0</v>
      </c>
      <c r="G40" s="9">
        <f ca="1">IF($E40="","",SUMIFS(tblVentas[Ganancia],tblVentas[Producto],$E40,tblVentas[Fecha],"&gt;="&amp;EOMONTH(TODAY(),-1)+1))</f>
        <v>0</v>
      </c>
      <c r="H40" s="1">
        <f t="shared" ca="1" si="5"/>
        <v>4.0000000000000003E-5</v>
      </c>
    </row>
    <row r="41" spans="5:8" x14ac:dyDescent="0.25">
      <c r="E41" s="1">
        <f>Productos!$B43</f>
        <v>0</v>
      </c>
      <c r="F41" s="3">
        <f ca="1">IF($E41="","",SUMIFS(tblVentas[Cantidad],tblVentas[Producto],$E41,tblVentas[Fecha],"&gt;="&amp;EOMONTH(TODAY(),-1)+1))</f>
        <v>0</v>
      </c>
      <c r="G41" s="9">
        <f ca="1">IF($E41="","",SUMIFS(tblVentas[Ganancia],tblVentas[Producto],$E41,tblVentas[Fecha],"&gt;="&amp;EOMONTH(TODAY(),-1)+1))</f>
        <v>0</v>
      </c>
      <c r="H41" s="1">
        <f t="shared" ca="1" si="5"/>
        <v>4.1E-5</v>
      </c>
    </row>
    <row r="42" spans="5:8" x14ac:dyDescent="0.25">
      <c r="E42" s="1">
        <f>Productos!$B44</f>
        <v>0</v>
      </c>
      <c r="F42" s="3">
        <f ca="1">IF($E42="","",SUMIFS(tblVentas[Cantidad],tblVentas[Producto],$E42,tblVentas[Fecha],"&gt;="&amp;EOMONTH(TODAY(),-1)+1))</f>
        <v>0</v>
      </c>
      <c r="G42" s="9">
        <f ca="1">IF($E42="","",SUMIFS(tblVentas[Ganancia],tblVentas[Producto],$E42,tblVentas[Fecha],"&gt;="&amp;EOMONTH(TODAY(),-1)+1))</f>
        <v>0</v>
      </c>
      <c r="H42" s="1">
        <f t="shared" ca="1" si="5"/>
        <v>4.1999999999999998E-5</v>
      </c>
    </row>
    <row r="43" spans="5:8" x14ac:dyDescent="0.25">
      <c r="E43" s="1">
        <f>Productos!$B45</f>
        <v>0</v>
      </c>
      <c r="F43" s="3">
        <f ca="1">IF($E43="","",SUMIFS(tblVentas[Cantidad],tblVentas[Producto],$E43,tblVentas[Fecha],"&gt;="&amp;EOMONTH(TODAY(),-1)+1))</f>
        <v>0</v>
      </c>
      <c r="G43" s="9">
        <f ca="1">IF($E43="","",SUMIFS(tblVentas[Ganancia],tblVentas[Producto],$E43,tblVentas[Fecha],"&gt;="&amp;EOMONTH(TODAY(),-1)+1))</f>
        <v>0</v>
      </c>
      <c r="H43" s="1">
        <f t="shared" ca="1" si="5"/>
        <v>4.3000000000000002E-5</v>
      </c>
    </row>
    <row r="44" spans="5:8" x14ac:dyDescent="0.25">
      <c r="E44" s="1">
        <f>Productos!$B46</f>
        <v>0</v>
      </c>
      <c r="F44" s="3">
        <f ca="1">IF($E44="","",SUMIFS(tblVentas[Cantidad],tblVentas[Producto],$E44,tblVentas[Fecha],"&gt;="&amp;EOMONTH(TODAY(),-1)+1))</f>
        <v>0</v>
      </c>
      <c r="G44" s="9">
        <f ca="1">IF($E44="","",SUMIFS(tblVentas[Ganancia],tblVentas[Producto],$E44,tblVentas[Fecha],"&gt;="&amp;EOMONTH(TODAY(),-1)+1))</f>
        <v>0</v>
      </c>
      <c r="H44" s="1">
        <f t="shared" ca="1" si="5"/>
        <v>4.3999999999999999E-5</v>
      </c>
    </row>
    <row r="45" spans="5:8" x14ac:dyDescent="0.25">
      <c r="E45" s="1">
        <f>Productos!$B47</f>
        <v>0</v>
      </c>
      <c r="F45" s="3">
        <f ca="1">IF($E45="","",SUMIFS(tblVentas[Cantidad],tblVentas[Producto],$E45,tblVentas[Fecha],"&gt;="&amp;EOMONTH(TODAY(),-1)+1))</f>
        <v>0</v>
      </c>
      <c r="G45" s="9">
        <f ca="1">IF($E45="","",SUMIFS(tblVentas[Ganancia],tblVentas[Producto],$E45,tblVentas[Fecha],"&gt;="&amp;EOMONTH(TODAY(),-1)+1))</f>
        <v>0</v>
      </c>
      <c r="H45" s="1">
        <f t="shared" ca="1" si="5"/>
        <v>4.5000000000000003E-5</v>
      </c>
    </row>
    <row r="46" spans="5:8" x14ac:dyDescent="0.25">
      <c r="E46" s="1">
        <f>Productos!$B48</f>
        <v>0</v>
      </c>
      <c r="F46" s="3">
        <f ca="1">IF($E46="","",SUMIFS(tblVentas[Cantidad],tblVentas[Producto],$E46,tblVentas[Fecha],"&gt;="&amp;EOMONTH(TODAY(),-1)+1))</f>
        <v>0</v>
      </c>
      <c r="G46" s="9">
        <f ca="1">IF($E46="","",SUMIFS(tblVentas[Ganancia],tblVentas[Producto],$E46,tblVentas[Fecha],"&gt;="&amp;EOMONTH(TODAY(),-1)+1))</f>
        <v>0</v>
      </c>
      <c r="H46" s="1">
        <f t="shared" ca="1" si="5"/>
        <v>4.6E-5</v>
      </c>
    </row>
    <row r="47" spans="5:8" x14ac:dyDescent="0.25">
      <c r="E47" s="1">
        <f>Productos!$B49</f>
        <v>0</v>
      </c>
      <c r="F47" s="3">
        <f ca="1">IF($E47="","",SUMIFS(tblVentas[Cantidad],tblVentas[Producto],$E47,tblVentas[Fecha],"&gt;="&amp;EOMONTH(TODAY(),-1)+1))</f>
        <v>0</v>
      </c>
      <c r="G47" s="9">
        <f ca="1">IF($E47="","",SUMIFS(tblVentas[Ganancia],tblVentas[Producto],$E47,tblVentas[Fecha],"&gt;="&amp;EOMONTH(TODAY(),-1)+1))</f>
        <v>0</v>
      </c>
      <c r="H47" s="1">
        <f t="shared" ca="1" si="5"/>
        <v>4.6999999999999997E-5</v>
      </c>
    </row>
    <row r="48" spans="5:8" x14ac:dyDescent="0.25">
      <c r="E48" s="1">
        <f>Productos!$B50</f>
        <v>0</v>
      </c>
      <c r="F48" s="3">
        <f ca="1">IF($E48="","",SUMIFS(tblVentas[Cantidad],tblVentas[Producto],$E48,tblVentas[Fecha],"&gt;="&amp;EOMONTH(TODAY(),-1)+1))</f>
        <v>0</v>
      </c>
      <c r="G48" s="9">
        <f ca="1">IF($E48="","",SUMIFS(tblVentas[Ganancia],tblVentas[Producto],$E48,tblVentas[Fecha],"&gt;="&amp;EOMONTH(TODAY(),-1)+1))</f>
        <v>0</v>
      </c>
      <c r="H48" s="1">
        <f t="shared" ca="1" si="5"/>
        <v>4.8000000000000001E-5</v>
      </c>
    </row>
    <row r="49" spans="5:8" x14ac:dyDescent="0.25">
      <c r="E49" s="1">
        <f>Productos!$B51</f>
        <v>0</v>
      </c>
      <c r="F49" s="3">
        <f ca="1">IF($E49="","",SUMIFS(tblVentas[Cantidad],tblVentas[Producto],$E49,tblVentas[Fecha],"&gt;="&amp;EOMONTH(TODAY(),-1)+1))</f>
        <v>0</v>
      </c>
      <c r="G49" s="9">
        <f ca="1">IF($E49="","",SUMIFS(tblVentas[Ganancia],tblVentas[Producto],$E49,tblVentas[Fecha],"&gt;="&amp;EOMONTH(TODAY(),-1)+1))</f>
        <v>0</v>
      </c>
      <c r="H49" s="1">
        <f t="shared" ca="1" si="5"/>
        <v>4.8999999999999998E-5</v>
      </c>
    </row>
    <row r="50" spans="5:8" x14ac:dyDescent="0.25">
      <c r="E50" s="1">
        <f>Productos!$B52</f>
        <v>0</v>
      </c>
      <c r="F50" s="3">
        <f ca="1">IF($E50="","",SUMIFS(tblVentas[Cantidad],tblVentas[Producto],$E50,tblVentas[Fecha],"&gt;="&amp;EOMONTH(TODAY(),-1)+1))</f>
        <v>0</v>
      </c>
      <c r="G50" s="9">
        <f ca="1">IF($E50="","",SUMIFS(tblVentas[Ganancia],tblVentas[Producto],$E50,tblVentas[Fecha],"&gt;="&amp;EOMONTH(TODAY(),-1)+1))</f>
        <v>0</v>
      </c>
      <c r="H50" s="1">
        <f t="shared" ca="1" si="5"/>
        <v>5.0000000000000002E-5</v>
      </c>
    </row>
    <row r="51" spans="5:8" x14ac:dyDescent="0.25">
      <c r="E51" s="1">
        <f>Productos!$B53</f>
        <v>0</v>
      </c>
      <c r="F51" s="3">
        <f ca="1">IF($E51="","",SUMIFS(tblVentas[Cantidad],tblVentas[Producto],$E51,tblVentas[Fecha],"&gt;="&amp;EOMONTH(TODAY(),-1)+1))</f>
        <v>0</v>
      </c>
      <c r="G51" s="9">
        <f ca="1">IF($E51="","",SUMIFS(tblVentas[Ganancia],tblVentas[Producto],$E51,tblVentas[Fecha],"&gt;="&amp;EOMONTH(TODAY(),-1)+1))</f>
        <v>0</v>
      </c>
      <c r="H51" s="1">
        <f t="shared" ca="1" si="5"/>
        <v>5.1E-5</v>
      </c>
    </row>
    <row r="52" spans="5:8" x14ac:dyDescent="0.25">
      <c r="E52" s="1">
        <f>Productos!$B54</f>
        <v>0</v>
      </c>
      <c r="F52" s="3">
        <f ca="1">IF($E52="","",SUMIFS(tblVentas[Cantidad],tblVentas[Producto],$E52,tblVentas[Fecha],"&gt;="&amp;EOMONTH(TODAY(),-1)+1))</f>
        <v>0</v>
      </c>
      <c r="G52" s="9">
        <f ca="1">IF($E52="","",SUMIFS(tblVentas[Ganancia],tblVentas[Producto],$E52,tblVentas[Fecha],"&gt;="&amp;EOMONTH(TODAY(),-1)+1))</f>
        <v>0</v>
      </c>
      <c r="H52" s="1">
        <f t="shared" ca="1" si="5"/>
        <v>5.1999999999999997E-5</v>
      </c>
    </row>
    <row r="53" spans="5:8" x14ac:dyDescent="0.25">
      <c r="E53" s="1">
        <f>Productos!$B55</f>
        <v>0</v>
      </c>
      <c r="F53" s="3">
        <f ca="1">IF($E53="","",SUMIFS(tblVentas[Cantidad],tblVentas[Producto],$E53,tblVentas[Fecha],"&gt;="&amp;EOMONTH(TODAY(),-1)+1))</f>
        <v>0</v>
      </c>
      <c r="G53" s="9">
        <f ca="1">IF($E53="","",SUMIFS(tblVentas[Ganancia],tblVentas[Producto],$E53,tblVentas[Fecha],"&gt;="&amp;EOMONTH(TODAY(),-1)+1))</f>
        <v>0</v>
      </c>
      <c r="H53" s="1">
        <f t="shared" ca="1" si="5"/>
        <v>5.3000000000000001E-5</v>
      </c>
    </row>
    <row r="54" spans="5:8" x14ac:dyDescent="0.25">
      <c r="E54" s="1">
        <f>Productos!$B56</f>
        <v>0</v>
      </c>
      <c r="F54" s="3">
        <f ca="1">IF($E54="","",SUMIFS(tblVentas[Cantidad],tblVentas[Producto],$E54,tblVentas[Fecha],"&gt;="&amp;EOMONTH(TODAY(),-1)+1))</f>
        <v>0</v>
      </c>
      <c r="G54" s="9">
        <f ca="1">IF($E54="","",SUMIFS(tblVentas[Ganancia],tblVentas[Producto],$E54,tblVentas[Fecha],"&gt;="&amp;EOMONTH(TODAY(),-1)+1))</f>
        <v>0</v>
      </c>
      <c r="H54" s="1">
        <f t="shared" ca="1" si="5"/>
        <v>5.3999999999999998E-5</v>
      </c>
    </row>
    <row r="55" spans="5:8" x14ac:dyDescent="0.25">
      <c r="E55" s="1">
        <f>Productos!$B57</f>
        <v>0</v>
      </c>
      <c r="F55" s="3">
        <f ca="1">IF($E55="","",SUMIFS(tblVentas[Cantidad],tblVentas[Producto],$E55,tblVentas[Fecha],"&gt;="&amp;EOMONTH(TODAY(),-1)+1))</f>
        <v>0</v>
      </c>
      <c r="G55" s="9">
        <f ca="1">IF($E55="","",SUMIFS(tblVentas[Ganancia],tblVentas[Producto],$E55,tblVentas[Fecha],"&gt;="&amp;EOMONTH(TODAY(),-1)+1))</f>
        <v>0</v>
      </c>
      <c r="H55" s="1">
        <f t="shared" ca="1" si="5"/>
        <v>5.5000000000000002E-5</v>
      </c>
    </row>
    <row r="56" spans="5:8" x14ac:dyDescent="0.25">
      <c r="E56" s="1">
        <f>Productos!$B58</f>
        <v>0</v>
      </c>
      <c r="F56" s="3">
        <f ca="1">IF($E56="","",SUMIFS(tblVentas[Cantidad],tblVentas[Producto],$E56,tblVentas[Fecha],"&gt;="&amp;EOMONTH(TODAY(),-1)+1))</f>
        <v>0</v>
      </c>
      <c r="G56" s="9">
        <f ca="1">IF($E56="","",SUMIFS(tblVentas[Ganancia],tblVentas[Producto],$E56,tblVentas[Fecha],"&gt;="&amp;EOMONTH(TODAY(),-1)+1))</f>
        <v>0</v>
      </c>
      <c r="H56" s="1">
        <f t="shared" ca="1" si="5"/>
        <v>5.5999999999999999E-5</v>
      </c>
    </row>
    <row r="57" spans="5:8" x14ac:dyDescent="0.25">
      <c r="E57" s="1">
        <f>Productos!$B59</f>
        <v>0</v>
      </c>
      <c r="F57" s="3">
        <f ca="1">IF($E57="","",SUMIFS(tblVentas[Cantidad],tblVentas[Producto],$E57,tblVentas[Fecha],"&gt;="&amp;EOMONTH(TODAY(),-1)+1))</f>
        <v>0</v>
      </c>
      <c r="G57" s="9">
        <f ca="1">IF($E57="","",SUMIFS(tblVentas[Ganancia],tblVentas[Producto],$E57,tblVentas[Fecha],"&gt;="&amp;EOMONTH(TODAY(),-1)+1))</f>
        <v>0</v>
      </c>
      <c r="H57" s="1">
        <f t="shared" ca="1" si="5"/>
        <v>5.7000000000000003E-5</v>
      </c>
    </row>
    <row r="58" spans="5:8" x14ac:dyDescent="0.25">
      <c r="E58" s="1">
        <f>Productos!$B60</f>
        <v>0</v>
      </c>
      <c r="F58" s="3">
        <f ca="1">IF($E58="","",SUMIFS(tblVentas[Cantidad],tblVentas[Producto],$E58,tblVentas[Fecha],"&gt;="&amp;EOMONTH(TODAY(),-1)+1))</f>
        <v>0</v>
      </c>
      <c r="G58" s="9">
        <f ca="1">IF($E58="","",SUMIFS(tblVentas[Ganancia],tblVentas[Producto],$E58,tblVentas[Fecha],"&gt;="&amp;EOMONTH(TODAY(),-1)+1))</f>
        <v>0</v>
      </c>
      <c r="H58" s="1">
        <f t="shared" ca="1" si="5"/>
        <v>5.8E-5</v>
      </c>
    </row>
    <row r="59" spans="5:8" x14ac:dyDescent="0.25">
      <c r="E59" s="1">
        <f>Productos!$B61</f>
        <v>0</v>
      </c>
      <c r="F59" s="3">
        <f ca="1">IF($E59="","",SUMIFS(tblVentas[Cantidad],tblVentas[Producto],$E59,tblVentas[Fecha],"&gt;="&amp;EOMONTH(TODAY(),-1)+1))</f>
        <v>0</v>
      </c>
      <c r="G59" s="9">
        <f ca="1">IF($E59="","",SUMIFS(tblVentas[Ganancia],tblVentas[Producto],$E59,tblVentas[Fecha],"&gt;="&amp;EOMONTH(TODAY(),-1)+1))</f>
        <v>0</v>
      </c>
      <c r="H59" s="1">
        <f t="shared" ca="1" si="5"/>
        <v>5.8999999999999998E-5</v>
      </c>
    </row>
    <row r="60" spans="5:8" x14ac:dyDescent="0.25">
      <c r="E60" s="1">
        <f>Productos!$B62</f>
        <v>0</v>
      </c>
      <c r="F60" s="3">
        <f ca="1">IF($E60="","",SUMIFS(tblVentas[Cantidad],tblVentas[Producto],$E60,tblVentas[Fecha],"&gt;="&amp;EOMONTH(TODAY(),-1)+1))</f>
        <v>0</v>
      </c>
      <c r="G60" s="9">
        <f ca="1">IF($E60="","",SUMIFS(tblVentas[Ganancia],tblVentas[Producto],$E60,tblVentas[Fecha],"&gt;="&amp;EOMONTH(TODAY(),-1)+1))</f>
        <v>0</v>
      </c>
      <c r="H60" s="1">
        <f t="shared" ca="1" si="5"/>
        <v>6.0000000000000002E-5</v>
      </c>
    </row>
    <row r="61" spans="5:8" x14ac:dyDescent="0.25">
      <c r="E61" s="1">
        <f>Productos!$B63</f>
        <v>0</v>
      </c>
      <c r="F61" s="3">
        <f ca="1">IF($E61="","",SUMIFS(tblVentas[Cantidad],tblVentas[Producto],$E61,tblVentas[Fecha],"&gt;="&amp;EOMONTH(TODAY(),-1)+1))</f>
        <v>0</v>
      </c>
      <c r="G61" s="9">
        <f ca="1">IF($E61="","",SUMIFS(tblVentas[Ganancia],tblVentas[Producto],$E61,tblVentas[Fecha],"&gt;="&amp;EOMONTH(TODAY(),-1)+1))</f>
        <v>0</v>
      </c>
      <c r="H61" s="1">
        <f t="shared" ca="1" si="5"/>
        <v>6.0999999999999999E-5</v>
      </c>
    </row>
    <row r="62" spans="5:8" x14ac:dyDescent="0.25">
      <c r="E62" s="1">
        <f>Productos!$B64</f>
        <v>0</v>
      </c>
      <c r="F62" s="3">
        <f ca="1">IF($E62="","",SUMIFS(tblVentas[Cantidad],tblVentas[Producto],$E62,tblVentas[Fecha],"&gt;="&amp;EOMONTH(TODAY(),-1)+1))</f>
        <v>0</v>
      </c>
      <c r="G62" s="9">
        <f ca="1">IF($E62="","",SUMIFS(tblVentas[Ganancia],tblVentas[Producto],$E62,tblVentas[Fecha],"&gt;="&amp;EOMONTH(TODAY(),-1)+1))</f>
        <v>0</v>
      </c>
      <c r="H62" s="1">
        <f t="shared" ca="1" si="5"/>
        <v>6.2000000000000003E-5</v>
      </c>
    </row>
    <row r="63" spans="5:8" x14ac:dyDescent="0.25">
      <c r="E63" s="1">
        <f>Productos!$B65</f>
        <v>0</v>
      </c>
      <c r="F63" s="3">
        <f ca="1">IF($E63="","",SUMIFS(tblVentas[Cantidad],tblVentas[Producto],$E63,tblVentas[Fecha],"&gt;="&amp;EOMONTH(TODAY(),-1)+1))</f>
        <v>0</v>
      </c>
      <c r="G63" s="9">
        <f ca="1">IF($E63="","",SUMIFS(tblVentas[Ganancia],tblVentas[Producto],$E63,tblVentas[Fecha],"&gt;="&amp;EOMONTH(TODAY(),-1)+1))</f>
        <v>0</v>
      </c>
      <c r="H63" s="1">
        <f t="shared" ca="1" si="5"/>
        <v>6.3E-5</v>
      </c>
    </row>
    <row r="64" spans="5:8" x14ac:dyDescent="0.25">
      <c r="E64" s="1">
        <f>Productos!$B66</f>
        <v>0</v>
      </c>
      <c r="F64" s="3">
        <f ca="1">IF($E64="","",SUMIFS(tblVentas[Cantidad],tblVentas[Producto],$E64,tblVentas[Fecha],"&gt;="&amp;EOMONTH(TODAY(),-1)+1))</f>
        <v>0</v>
      </c>
      <c r="G64" s="9">
        <f ca="1">IF($E64="","",SUMIFS(tblVentas[Ganancia],tblVentas[Producto],$E64,tblVentas[Fecha],"&gt;="&amp;EOMONTH(TODAY(),-1)+1))</f>
        <v>0</v>
      </c>
      <c r="H64" s="1">
        <f t="shared" ca="1" si="5"/>
        <v>6.3999999999999997E-5</v>
      </c>
    </row>
    <row r="65" spans="5:8" x14ac:dyDescent="0.25">
      <c r="E65" s="1">
        <f>Productos!$B67</f>
        <v>0</v>
      </c>
      <c r="F65" s="3">
        <f ca="1">IF($E65="","",SUMIFS(tblVentas[Cantidad],tblVentas[Producto],$E65,tblVentas[Fecha],"&gt;="&amp;EOMONTH(TODAY(),-1)+1))</f>
        <v>0</v>
      </c>
      <c r="G65" s="9">
        <f ca="1">IF($E65="","",SUMIFS(tblVentas[Ganancia],tblVentas[Producto],$E65,tblVentas[Fecha],"&gt;="&amp;EOMONTH(TODAY(),-1)+1))</f>
        <v>0</v>
      </c>
      <c r="H65" s="1">
        <f t="shared" ca="1" si="5"/>
        <v>6.4999999999999994E-5</v>
      </c>
    </row>
    <row r="66" spans="5:8" x14ac:dyDescent="0.25">
      <c r="E66" s="1">
        <f>Productos!$B68</f>
        <v>0</v>
      </c>
      <c r="F66" s="3">
        <f ca="1">IF($E66="","",SUMIFS(tblVentas[Cantidad],tblVentas[Producto],$E66,tblVentas[Fecha],"&gt;="&amp;EOMONTH(TODAY(),-1)+1))</f>
        <v>0</v>
      </c>
      <c r="G66" s="9">
        <f ca="1">IF($E66="","",SUMIFS(tblVentas[Ganancia],tblVentas[Producto],$E66,tblVentas[Fecha],"&gt;="&amp;EOMONTH(TODAY(),-1)+1))</f>
        <v>0</v>
      </c>
      <c r="H66" s="1">
        <f t="shared" ref="H66:H101" ca="1" si="6">IF($E66="","",$G66+ROW()/1000000)</f>
        <v>6.6000000000000005E-5</v>
      </c>
    </row>
    <row r="67" spans="5:8" x14ac:dyDescent="0.25">
      <c r="E67" s="1">
        <f>Productos!$B69</f>
        <v>0</v>
      </c>
      <c r="F67" s="3">
        <f ca="1">IF($E67="","",SUMIFS(tblVentas[Cantidad],tblVentas[Producto],$E67,tblVentas[Fecha],"&gt;="&amp;EOMONTH(TODAY(),-1)+1))</f>
        <v>0</v>
      </c>
      <c r="G67" s="9">
        <f ca="1">IF($E67="","",SUMIFS(tblVentas[Ganancia],tblVentas[Producto],$E67,tblVentas[Fecha],"&gt;="&amp;EOMONTH(TODAY(),-1)+1))</f>
        <v>0</v>
      </c>
      <c r="H67" s="1">
        <f t="shared" ca="1" si="6"/>
        <v>6.7000000000000002E-5</v>
      </c>
    </row>
    <row r="68" spans="5:8" x14ac:dyDescent="0.25">
      <c r="E68" s="1">
        <f>Productos!$B70</f>
        <v>0</v>
      </c>
      <c r="F68" s="3">
        <f ca="1">IF($E68="","",SUMIFS(tblVentas[Cantidad],tblVentas[Producto],$E68,tblVentas[Fecha],"&gt;="&amp;EOMONTH(TODAY(),-1)+1))</f>
        <v>0</v>
      </c>
      <c r="G68" s="9">
        <f ca="1">IF($E68="","",SUMIFS(tblVentas[Ganancia],tblVentas[Producto],$E68,tblVentas[Fecha],"&gt;="&amp;EOMONTH(TODAY(),-1)+1))</f>
        <v>0</v>
      </c>
      <c r="H68" s="1">
        <f t="shared" ca="1" si="6"/>
        <v>6.7999999999999999E-5</v>
      </c>
    </row>
    <row r="69" spans="5:8" x14ac:dyDescent="0.25">
      <c r="E69" s="1">
        <f>Productos!$B71</f>
        <v>0</v>
      </c>
      <c r="F69" s="3">
        <f ca="1">IF($E69="","",SUMIFS(tblVentas[Cantidad],tblVentas[Producto],$E69,tblVentas[Fecha],"&gt;="&amp;EOMONTH(TODAY(),-1)+1))</f>
        <v>0</v>
      </c>
      <c r="G69" s="9">
        <f ca="1">IF($E69="","",SUMIFS(tblVentas[Ganancia],tblVentas[Producto],$E69,tblVentas[Fecha],"&gt;="&amp;EOMONTH(TODAY(),-1)+1))</f>
        <v>0</v>
      </c>
      <c r="H69" s="1">
        <f t="shared" ca="1" si="6"/>
        <v>6.8999999999999997E-5</v>
      </c>
    </row>
    <row r="70" spans="5:8" x14ac:dyDescent="0.25">
      <c r="E70" s="1">
        <f>Productos!$B72</f>
        <v>0</v>
      </c>
      <c r="F70" s="3">
        <f ca="1">IF($E70="","",SUMIFS(tblVentas[Cantidad],tblVentas[Producto],$E70,tblVentas[Fecha],"&gt;="&amp;EOMONTH(TODAY(),-1)+1))</f>
        <v>0</v>
      </c>
      <c r="G70" s="9">
        <f ca="1">IF($E70="","",SUMIFS(tblVentas[Ganancia],tblVentas[Producto],$E70,tblVentas[Fecha],"&gt;="&amp;EOMONTH(TODAY(),-1)+1))</f>
        <v>0</v>
      </c>
      <c r="H70" s="1">
        <f t="shared" ca="1" si="6"/>
        <v>6.9999999999999994E-5</v>
      </c>
    </row>
    <row r="71" spans="5:8" x14ac:dyDescent="0.25">
      <c r="E71" s="1">
        <f>Productos!$B73</f>
        <v>0</v>
      </c>
      <c r="F71" s="3">
        <f ca="1">IF($E71="","",SUMIFS(tblVentas[Cantidad],tblVentas[Producto],$E71,tblVentas[Fecha],"&gt;="&amp;EOMONTH(TODAY(),-1)+1))</f>
        <v>0</v>
      </c>
      <c r="G71" s="9">
        <f ca="1">IF($E71="","",SUMIFS(tblVentas[Ganancia],tblVentas[Producto],$E71,tblVentas[Fecha],"&gt;="&amp;EOMONTH(TODAY(),-1)+1))</f>
        <v>0</v>
      </c>
      <c r="H71" s="1">
        <f t="shared" ca="1" si="6"/>
        <v>7.1000000000000005E-5</v>
      </c>
    </row>
    <row r="72" spans="5:8" x14ac:dyDescent="0.25">
      <c r="E72" s="1">
        <f>Productos!$B74</f>
        <v>0</v>
      </c>
      <c r="F72" s="3">
        <f ca="1">IF($E72="","",SUMIFS(tblVentas[Cantidad],tblVentas[Producto],$E72,tblVentas[Fecha],"&gt;="&amp;EOMONTH(TODAY(),-1)+1))</f>
        <v>0</v>
      </c>
      <c r="G72" s="9">
        <f ca="1">IF($E72="","",SUMIFS(tblVentas[Ganancia],tblVentas[Producto],$E72,tblVentas[Fecha],"&gt;="&amp;EOMONTH(TODAY(),-1)+1))</f>
        <v>0</v>
      </c>
      <c r="H72" s="1">
        <f t="shared" ca="1" si="6"/>
        <v>7.2000000000000002E-5</v>
      </c>
    </row>
    <row r="73" spans="5:8" x14ac:dyDescent="0.25">
      <c r="E73" s="1">
        <f>Productos!$B75</f>
        <v>0</v>
      </c>
      <c r="F73" s="3">
        <f ca="1">IF($E73="","",SUMIFS(tblVentas[Cantidad],tblVentas[Producto],$E73,tblVentas[Fecha],"&gt;="&amp;EOMONTH(TODAY(),-1)+1))</f>
        <v>0</v>
      </c>
      <c r="G73" s="9">
        <f ca="1">IF($E73="","",SUMIFS(tblVentas[Ganancia],tblVentas[Producto],$E73,tblVentas[Fecha],"&gt;="&amp;EOMONTH(TODAY(),-1)+1))</f>
        <v>0</v>
      </c>
      <c r="H73" s="1">
        <f t="shared" ca="1" si="6"/>
        <v>7.2999999999999999E-5</v>
      </c>
    </row>
    <row r="74" spans="5:8" x14ac:dyDescent="0.25">
      <c r="E74" s="1">
        <f>Productos!$B76</f>
        <v>0</v>
      </c>
      <c r="F74" s="3">
        <f ca="1">IF($E74="","",SUMIFS(tblVentas[Cantidad],tblVentas[Producto],$E74,tblVentas[Fecha],"&gt;="&amp;EOMONTH(TODAY(),-1)+1))</f>
        <v>0</v>
      </c>
      <c r="G74" s="9">
        <f ca="1">IF($E74="","",SUMIFS(tblVentas[Ganancia],tblVentas[Producto],$E74,tblVentas[Fecha],"&gt;="&amp;EOMONTH(TODAY(),-1)+1))</f>
        <v>0</v>
      </c>
      <c r="H74" s="1">
        <f t="shared" ca="1" si="6"/>
        <v>7.3999999999999996E-5</v>
      </c>
    </row>
    <row r="75" spans="5:8" x14ac:dyDescent="0.25">
      <c r="E75" s="1">
        <f>Productos!$B77</f>
        <v>0</v>
      </c>
      <c r="F75" s="3">
        <f ca="1">IF($E75="","",SUMIFS(tblVentas[Cantidad],tblVentas[Producto],$E75,tblVentas[Fecha],"&gt;="&amp;EOMONTH(TODAY(),-1)+1))</f>
        <v>0</v>
      </c>
      <c r="G75" s="9">
        <f ca="1">IF($E75="","",SUMIFS(tblVentas[Ganancia],tblVentas[Producto],$E75,tblVentas[Fecha],"&gt;="&amp;EOMONTH(TODAY(),-1)+1))</f>
        <v>0</v>
      </c>
      <c r="H75" s="1">
        <f t="shared" ca="1" si="6"/>
        <v>7.4999999999999993E-5</v>
      </c>
    </row>
    <row r="76" spans="5:8" x14ac:dyDescent="0.25">
      <c r="E76" s="1">
        <f>Productos!$B78</f>
        <v>0</v>
      </c>
      <c r="F76" s="3">
        <f ca="1">IF($E76="","",SUMIFS(tblVentas[Cantidad],tblVentas[Producto],$E76,tblVentas[Fecha],"&gt;="&amp;EOMONTH(TODAY(),-1)+1))</f>
        <v>0</v>
      </c>
      <c r="G76" s="9">
        <f ca="1">IF($E76="","",SUMIFS(tblVentas[Ganancia],tblVentas[Producto],$E76,tblVentas[Fecha],"&gt;="&amp;EOMONTH(TODAY(),-1)+1))</f>
        <v>0</v>
      </c>
      <c r="H76" s="1">
        <f t="shared" ca="1" si="6"/>
        <v>7.6000000000000004E-5</v>
      </c>
    </row>
    <row r="77" spans="5:8" x14ac:dyDescent="0.25">
      <c r="E77" s="1">
        <f>Productos!$B79</f>
        <v>0</v>
      </c>
      <c r="F77" s="3">
        <f ca="1">IF($E77="","",SUMIFS(tblVentas[Cantidad],tblVentas[Producto],$E77,tblVentas[Fecha],"&gt;="&amp;EOMONTH(TODAY(),-1)+1))</f>
        <v>0</v>
      </c>
      <c r="G77" s="9">
        <f ca="1">IF($E77="","",SUMIFS(tblVentas[Ganancia],tblVentas[Producto],$E77,tblVentas[Fecha],"&gt;="&amp;EOMONTH(TODAY(),-1)+1))</f>
        <v>0</v>
      </c>
      <c r="H77" s="1">
        <f t="shared" ca="1" si="6"/>
        <v>7.7000000000000001E-5</v>
      </c>
    </row>
    <row r="78" spans="5:8" x14ac:dyDescent="0.25">
      <c r="E78" s="1">
        <f>Productos!$B80</f>
        <v>0</v>
      </c>
      <c r="F78" s="3">
        <f ca="1">IF($E78="","",SUMIFS(tblVentas[Cantidad],tblVentas[Producto],$E78,tblVentas[Fecha],"&gt;="&amp;EOMONTH(TODAY(),-1)+1))</f>
        <v>0</v>
      </c>
      <c r="G78" s="9">
        <f ca="1">IF($E78="","",SUMIFS(tblVentas[Ganancia],tblVentas[Producto],$E78,tblVentas[Fecha],"&gt;="&amp;EOMONTH(TODAY(),-1)+1))</f>
        <v>0</v>
      </c>
      <c r="H78" s="1">
        <f t="shared" ca="1" si="6"/>
        <v>7.7999999999999999E-5</v>
      </c>
    </row>
    <row r="79" spans="5:8" x14ac:dyDescent="0.25">
      <c r="E79" s="1">
        <f>Productos!$B81</f>
        <v>0</v>
      </c>
      <c r="F79" s="3">
        <f ca="1">IF($E79="","",SUMIFS(tblVentas[Cantidad],tblVentas[Producto],$E79,tblVentas[Fecha],"&gt;="&amp;EOMONTH(TODAY(),-1)+1))</f>
        <v>0</v>
      </c>
      <c r="G79" s="9">
        <f ca="1">IF($E79="","",SUMIFS(tblVentas[Ganancia],tblVentas[Producto],$E79,tblVentas[Fecha],"&gt;="&amp;EOMONTH(TODAY(),-1)+1))</f>
        <v>0</v>
      </c>
      <c r="H79" s="1">
        <f t="shared" ca="1" si="6"/>
        <v>7.8999999999999996E-5</v>
      </c>
    </row>
    <row r="80" spans="5:8" x14ac:dyDescent="0.25">
      <c r="E80" s="1">
        <f>Productos!$B82</f>
        <v>0</v>
      </c>
      <c r="F80" s="3">
        <f ca="1">IF($E80="","",SUMIFS(tblVentas[Cantidad],tblVentas[Producto],$E80,tblVentas[Fecha],"&gt;="&amp;EOMONTH(TODAY(),-1)+1))</f>
        <v>0</v>
      </c>
      <c r="G80" s="9">
        <f ca="1">IF($E80="","",SUMIFS(tblVentas[Ganancia],tblVentas[Producto],$E80,tblVentas[Fecha],"&gt;="&amp;EOMONTH(TODAY(),-1)+1))</f>
        <v>0</v>
      </c>
      <c r="H80" s="1">
        <f t="shared" ca="1" si="6"/>
        <v>8.0000000000000007E-5</v>
      </c>
    </row>
    <row r="81" spans="5:8" x14ac:dyDescent="0.25">
      <c r="E81" s="1">
        <f>Productos!$B83</f>
        <v>0</v>
      </c>
      <c r="F81" s="3">
        <f ca="1">IF($E81="","",SUMIFS(tblVentas[Cantidad],tblVentas[Producto],$E81,tblVentas[Fecha],"&gt;="&amp;EOMONTH(TODAY(),-1)+1))</f>
        <v>0</v>
      </c>
      <c r="G81" s="9">
        <f ca="1">IF($E81="","",SUMIFS(tblVentas[Ganancia],tblVentas[Producto],$E81,tblVentas[Fecha],"&gt;="&amp;EOMONTH(TODAY(),-1)+1))</f>
        <v>0</v>
      </c>
      <c r="H81" s="1">
        <f t="shared" ca="1" si="6"/>
        <v>8.1000000000000004E-5</v>
      </c>
    </row>
    <row r="82" spans="5:8" x14ac:dyDescent="0.25">
      <c r="E82" s="1">
        <f>Productos!$B84</f>
        <v>0</v>
      </c>
      <c r="F82" s="3">
        <f ca="1">IF($E82="","",SUMIFS(tblVentas[Cantidad],tblVentas[Producto],$E82,tblVentas[Fecha],"&gt;="&amp;EOMONTH(TODAY(),-1)+1))</f>
        <v>0</v>
      </c>
      <c r="G82" s="9">
        <f ca="1">IF($E82="","",SUMIFS(tblVentas[Ganancia],tblVentas[Producto],$E82,tblVentas[Fecha],"&gt;="&amp;EOMONTH(TODAY(),-1)+1))</f>
        <v>0</v>
      </c>
      <c r="H82" s="1">
        <f t="shared" ca="1" si="6"/>
        <v>8.2000000000000001E-5</v>
      </c>
    </row>
    <row r="83" spans="5:8" x14ac:dyDescent="0.25">
      <c r="E83" s="1">
        <f>Productos!$B85</f>
        <v>0</v>
      </c>
      <c r="F83" s="3">
        <f ca="1">IF($E83="","",SUMIFS(tblVentas[Cantidad],tblVentas[Producto],$E83,tblVentas[Fecha],"&gt;="&amp;EOMONTH(TODAY(),-1)+1))</f>
        <v>0</v>
      </c>
      <c r="G83" s="9">
        <f ca="1">IF($E83="","",SUMIFS(tblVentas[Ganancia],tblVentas[Producto],$E83,tblVentas[Fecha],"&gt;="&amp;EOMONTH(TODAY(),-1)+1))</f>
        <v>0</v>
      </c>
      <c r="H83" s="1">
        <f t="shared" ca="1" si="6"/>
        <v>8.2999999999999998E-5</v>
      </c>
    </row>
    <row r="84" spans="5:8" x14ac:dyDescent="0.25">
      <c r="E84" s="1">
        <f>Productos!$B86</f>
        <v>0</v>
      </c>
      <c r="F84" s="3">
        <f ca="1">IF($E84="","",SUMIFS(tblVentas[Cantidad],tblVentas[Producto],$E84,tblVentas[Fecha],"&gt;="&amp;EOMONTH(TODAY(),-1)+1))</f>
        <v>0</v>
      </c>
      <c r="G84" s="9">
        <f ca="1">IF($E84="","",SUMIFS(tblVentas[Ganancia],tblVentas[Producto],$E84,tblVentas[Fecha],"&gt;="&amp;EOMONTH(TODAY(),-1)+1))</f>
        <v>0</v>
      </c>
      <c r="H84" s="1">
        <f t="shared" ca="1" si="6"/>
        <v>8.3999999999999995E-5</v>
      </c>
    </row>
    <row r="85" spans="5:8" x14ac:dyDescent="0.25">
      <c r="E85" s="1">
        <f>Productos!$B87</f>
        <v>0</v>
      </c>
      <c r="F85" s="3">
        <f ca="1">IF($E85="","",SUMIFS(tblVentas[Cantidad],tblVentas[Producto],$E85,tblVentas[Fecha],"&gt;="&amp;EOMONTH(TODAY(),-1)+1))</f>
        <v>0</v>
      </c>
      <c r="G85" s="9">
        <f ca="1">IF($E85="","",SUMIFS(tblVentas[Ganancia],tblVentas[Producto],$E85,tblVentas[Fecha],"&gt;="&amp;EOMONTH(TODAY(),-1)+1))</f>
        <v>0</v>
      </c>
      <c r="H85" s="1">
        <f t="shared" ca="1" si="6"/>
        <v>8.5000000000000006E-5</v>
      </c>
    </row>
    <row r="86" spans="5:8" x14ac:dyDescent="0.25">
      <c r="E86" s="1">
        <f>Productos!$B88</f>
        <v>0</v>
      </c>
      <c r="F86" s="3">
        <f ca="1">IF($E86="","",SUMIFS(tblVentas[Cantidad],tblVentas[Producto],$E86,tblVentas[Fecha],"&gt;="&amp;EOMONTH(TODAY(),-1)+1))</f>
        <v>0</v>
      </c>
      <c r="G86" s="9">
        <f ca="1">IF($E86="","",SUMIFS(tblVentas[Ganancia],tblVentas[Producto],$E86,tblVentas[Fecha],"&gt;="&amp;EOMONTH(TODAY(),-1)+1))</f>
        <v>0</v>
      </c>
      <c r="H86" s="1">
        <f t="shared" ca="1" si="6"/>
        <v>8.6000000000000003E-5</v>
      </c>
    </row>
    <row r="87" spans="5:8" x14ac:dyDescent="0.25">
      <c r="E87" s="1">
        <f>Productos!$B89</f>
        <v>0</v>
      </c>
      <c r="F87" s="3">
        <f ca="1">IF($E87="","",SUMIFS(tblVentas[Cantidad],tblVentas[Producto],$E87,tblVentas[Fecha],"&gt;="&amp;EOMONTH(TODAY(),-1)+1))</f>
        <v>0</v>
      </c>
      <c r="G87" s="9">
        <f ca="1">IF($E87="","",SUMIFS(tblVentas[Ganancia],tblVentas[Producto],$E87,tblVentas[Fecha],"&gt;="&amp;EOMONTH(TODAY(),-1)+1))</f>
        <v>0</v>
      </c>
      <c r="H87" s="1">
        <f t="shared" ca="1" si="6"/>
        <v>8.7000000000000001E-5</v>
      </c>
    </row>
    <row r="88" spans="5:8" x14ac:dyDescent="0.25">
      <c r="E88" s="1">
        <f>Productos!$B90</f>
        <v>0</v>
      </c>
      <c r="F88" s="3">
        <f ca="1">IF($E88="","",SUMIFS(tblVentas[Cantidad],tblVentas[Producto],$E88,tblVentas[Fecha],"&gt;="&amp;EOMONTH(TODAY(),-1)+1))</f>
        <v>0</v>
      </c>
      <c r="G88" s="9">
        <f ca="1">IF($E88="","",SUMIFS(tblVentas[Ganancia],tblVentas[Producto],$E88,tblVentas[Fecha],"&gt;="&amp;EOMONTH(TODAY(),-1)+1))</f>
        <v>0</v>
      </c>
      <c r="H88" s="1">
        <f t="shared" ca="1" si="6"/>
        <v>8.7999999999999998E-5</v>
      </c>
    </row>
    <row r="89" spans="5:8" x14ac:dyDescent="0.25">
      <c r="E89" s="1">
        <f>Productos!$B91</f>
        <v>0</v>
      </c>
      <c r="F89" s="3">
        <f ca="1">IF($E89="","",SUMIFS(tblVentas[Cantidad],tblVentas[Producto],$E89,tblVentas[Fecha],"&gt;="&amp;EOMONTH(TODAY(),-1)+1))</f>
        <v>0</v>
      </c>
      <c r="G89" s="9">
        <f ca="1">IF($E89="","",SUMIFS(tblVentas[Ganancia],tblVentas[Producto],$E89,tblVentas[Fecha],"&gt;="&amp;EOMONTH(TODAY(),-1)+1))</f>
        <v>0</v>
      </c>
      <c r="H89" s="1">
        <f t="shared" ca="1" si="6"/>
        <v>8.8999999999999995E-5</v>
      </c>
    </row>
    <row r="90" spans="5:8" x14ac:dyDescent="0.25">
      <c r="E90" s="1">
        <f>Productos!$B92</f>
        <v>0</v>
      </c>
      <c r="F90" s="3">
        <f ca="1">IF($E90="","",SUMIFS(tblVentas[Cantidad],tblVentas[Producto],$E90,tblVentas[Fecha],"&gt;="&amp;EOMONTH(TODAY(),-1)+1))</f>
        <v>0</v>
      </c>
      <c r="G90" s="9">
        <f ca="1">IF($E90="","",SUMIFS(tblVentas[Ganancia],tblVentas[Producto],$E90,tblVentas[Fecha],"&gt;="&amp;EOMONTH(TODAY(),-1)+1))</f>
        <v>0</v>
      </c>
      <c r="H90" s="1">
        <f t="shared" ca="1" si="6"/>
        <v>9.0000000000000006E-5</v>
      </c>
    </row>
    <row r="91" spans="5:8" x14ac:dyDescent="0.25">
      <c r="E91" s="1">
        <f>Productos!$B93</f>
        <v>0</v>
      </c>
      <c r="F91" s="3">
        <f ca="1">IF($E91="","",SUMIFS(tblVentas[Cantidad],tblVentas[Producto],$E91,tblVentas[Fecha],"&gt;="&amp;EOMONTH(TODAY(),-1)+1))</f>
        <v>0</v>
      </c>
      <c r="G91" s="9">
        <f ca="1">IF($E91="","",SUMIFS(tblVentas[Ganancia],tblVentas[Producto],$E91,tblVentas[Fecha],"&gt;="&amp;EOMONTH(TODAY(),-1)+1))</f>
        <v>0</v>
      </c>
      <c r="H91" s="1">
        <f t="shared" ca="1" si="6"/>
        <v>9.1000000000000003E-5</v>
      </c>
    </row>
    <row r="92" spans="5:8" x14ac:dyDescent="0.25">
      <c r="E92" s="1">
        <f>Productos!$B94</f>
        <v>0</v>
      </c>
      <c r="F92" s="3">
        <f ca="1">IF($E92="","",SUMIFS(tblVentas[Cantidad],tblVentas[Producto],$E92,tblVentas[Fecha],"&gt;="&amp;EOMONTH(TODAY(),-1)+1))</f>
        <v>0</v>
      </c>
      <c r="G92" s="9">
        <f ca="1">IF($E92="","",SUMIFS(tblVentas[Ganancia],tblVentas[Producto],$E92,tblVentas[Fecha],"&gt;="&amp;EOMONTH(TODAY(),-1)+1))</f>
        <v>0</v>
      </c>
      <c r="H92" s="1">
        <f t="shared" ca="1" si="6"/>
        <v>9.2E-5</v>
      </c>
    </row>
    <row r="93" spans="5:8" x14ac:dyDescent="0.25">
      <c r="E93" s="1">
        <f>Productos!$B95</f>
        <v>0</v>
      </c>
      <c r="F93" s="3">
        <f ca="1">IF($E93="","",SUMIFS(tblVentas[Cantidad],tblVentas[Producto],$E93,tblVentas[Fecha],"&gt;="&amp;EOMONTH(TODAY(),-1)+1))</f>
        <v>0</v>
      </c>
      <c r="G93" s="9">
        <f ca="1">IF($E93="","",SUMIFS(tblVentas[Ganancia],tblVentas[Producto],$E93,tblVentas[Fecha],"&gt;="&amp;EOMONTH(TODAY(),-1)+1))</f>
        <v>0</v>
      </c>
      <c r="H93" s="1">
        <f t="shared" ca="1" si="6"/>
        <v>9.2999999999999997E-5</v>
      </c>
    </row>
    <row r="94" spans="5:8" x14ac:dyDescent="0.25">
      <c r="E94" s="1">
        <f>Productos!$B96</f>
        <v>0</v>
      </c>
      <c r="F94" s="3">
        <f ca="1">IF($E94="","",SUMIFS(tblVentas[Cantidad],tblVentas[Producto],$E94,tblVentas[Fecha],"&gt;="&amp;EOMONTH(TODAY(),-1)+1))</f>
        <v>0</v>
      </c>
      <c r="G94" s="9">
        <f ca="1">IF($E94="","",SUMIFS(tblVentas[Ganancia],tblVentas[Producto],$E94,tblVentas[Fecha],"&gt;="&amp;EOMONTH(TODAY(),-1)+1))</f>
        <v>0</v>
      </c>
      <c r="H94" s="1">
        <f t="shared" ca="1" si="6"/>
        <v>9.3999999999999994E-5</v>
      </c>
    </row>
    <row r="95" spans="5:8" x14ac:dyDescent="0.25">
      <c r="E95" s="1">
        <f>Productos!$B97</f>
        <v>0</v>
      </c>
      <c r="F95" s="3">
        <f ca="1">IF($E95="","",SUMIFS(tblVentas[Cantidad],tblVentas[Producto],$E95,tblVentas[Fecha],"&gt;="&amp;EOMONTH(TODAY(),-1)+1))</f>
        <v>0</v>
      </c>
      <c r="G95" s="9">
        <f ca="1">IF($E95="","",SUMIFS(tblVentas[Ganancia],tblVentas[Producto],$E95,tblVentas[Fecha],"&gt;="&amp;EOMONTH(TODAY(),-1)+1))</f>
        <v>0</v>
      </c>
      <c r="H95" s="1">
        <f t="shared" ca="1" si="6"/>
        <v>9.5000000000000005E-5</v>
      </c>
    </row>
    <row r="96" spans="5:8" x14ac:dyDescent="0.25">
      <c r="E96" s="1">
        <f>Productos!$B98</f>
        <v>0</v>
      </c>
      <c r="F96" s="3">
        <f ca="1">IF($E96="","",SUMIFS(tblVentas[Cantidad],tblVentas[Producto],$E96,tblVentas[Fecha],"&gt;="&amp;EOMONTH(TODAY(),-1)+1))</f>
        <v>0</v>
      </c>
      <c r="G96" s="9">
        <f ca="1">IF($E96="","",SUMIFS(tblVentas[Ganancia],tblVentas[Producto],$E96,tblVentas[Fecha],"&gt;="&amp;EOMONTH(TODAY(),-1)+1))</f>
        <v>0</v>
      </c>
      <c r="H96" s="1">
        <f t="shared" ca="1" si="6"/>
        <v>9.6000000000000002E-5</v>
      </c>
    </row>
    <row r="97" spans="5:8" x14ac:dyDescent="0.25">
      <c r="E97" s="1">
        <f>Productos!$B99</f>
        <v>0</v>
      </c>
      <c r="F97" s="3">
        <f ca="1">IF($E97="","",SUMIFS(tblVentas[Cantidad],tblVentas[Producto],$E97,tblVentas[Fecha],"&gt;="&amp;EOMONTH(TODAY(),-1)+1))</f>
        <v>0</v>
      </c>
      <c r="G97" s="9">
        <f ca="1">IF($E97="","",SUMIFS(tblVentas[Ganancia],tblVentas[Producto],$E97,tblVentas[Fecha],"&gt;="&amp;EOMONTH(TODAY(),-1)+1))</f>
        <v>0</v>
      </c>
      <c r="H97" s="1">
        <f t="shared" ca="1" si="6"/>
        <v>9.7E-5</v>
      </c>
    </row>
    <row r="98" spans="5:8" x14ac:dyDescent="0.25">
      <c r="E98" s="1">
        <f>Productos!$B100</f>
        <v>0</v>
      </c>
      <c r="F98" s="3">
        <f ca="1">IF($E98="","",SUMIFS(tblVentas[Cantidad],tblVentas[Producto],$E98,tblVentas[Fecha],"&gt;="&amp;EOMONTH(TODAY(),-1)+1))</f>
        <v>0</v>
      </c>
      <c r="G98" s="9">
        <f ca="1">IF($E98="","",SUMIFS(tblVentas[Ganancia],tblVentas[Producto],$E98,tblVentas[Fecha],"&gt;="&amp;EOMONTH(TODAY(),-1)+1))</f>
        <v>0</v>
      </c>
      <c r="H98" s="1">
        <f t="shared" ca="1" si="6"/>
        <v>9.7999999999999997E-5</v>
      </c>
    </row>
    <row r="99" spans="5:8" x14ac:dyDescent="0.25">
      <c r="E99" s="1">
        <f>Productos!$B101</f>
        <v>0</v>
      </c>
      <c r="F99" s="3">
        <f ca="1">IF($E99="","",SUMIFS(tblVentas[Cantidad],tblVentas[Producto],$E99,tblVentas[Fecha],"&gt;="&amp;EOMONTH(TODAY(),-1)+1))</f>
        <v>0</v>
      </c>
      <c r="G99" s="9">
        <f ca="1">IF($E99="","",SUMIFS(tblVentas[Ganancia],tblVentas[Producto],$E99,tblVentas[Fecha],"&gt;="&amp;EOMONTH(TODAY(),-1)+1))</f>
        <v>0</v>
      </c>
      <c r="H99" s="1">
        <f t="shared" ca="1" si="6"/>
        <v>9.8999999999999994E-5</v>
      </c>
    </row>
    <row r="100" spans="5:8" x14ac:dyDescent="0.25">
      <c r="E100" s="1">
        <f>Productos!$B102</f>
        <v>0</v>
      </c>
      <c r="F100" s="3">
        <f ca="1">IF($E100="","",SUMIFS(tblVentas[Cantidad],tblVentas[Producto],$E100,tblVentas[Fecha],"&gt;="&amp;EOMONTH(TODAY(),-1)+1))</f>
        <v>0</v>
      </c>
      <c r="G100" s="9">
        <f ca="1">IF($E100="","",SUMIFS(tblVentas[Ganancia],tblVentas[Producto],$E100,tblVentas[Fecha],"&gt;="&amp;EOMONTH(TODAY(),-1)+1))</f>
        <v>0</v>
      </c>
      <c r="H100" s="1">
        <f t="shared" ca="1" si="6"/>
        <v>1E-4</v>
      </c>
    </row>
    <row r="101" spans="5:8" x14ac:dyDescent="0.25">
      <c r="E101" s="1">
        <f>Productos!$B103</f>
        <v>0</v>
      </c>
      <c r="F101" s="3">
        <f ca="1">IF($E101="","",SUMIFS(tblVentas[Cantidad],tblVentas[Producto],$E101,tblVentas[Fecha],"&gt;="&amp;EOMONTH(TODAY(),-1)+1))</f>
        <v>0</v>
      </c>
      <c r="G101" s="9">
        <f ca="1">IF($E101="","",SUMIFS(tblVentas[Ganancia],tblVentas[Producto],$E101,tblVentas[Fecha],"&gt;="&amp;EOMONTH(TODAY(),-1)+1))</f>
        <v>0</v>
      </c>
      <c r="H101" s="1">
        <f t="shared" ca="1" si="6"/>
        <v>1.01E-4</v>
      </c>
    </row>
  </sheetData>
  <sheetProtection sheet="1" objects="1" scenarios="1" formatCells="0" formatColumns="0" formatRows="0" insertRows="0" sort="0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Instrucciones</vt:lpstr>
      <vt:lpstr>Inicio</vt:lpstr>
      <vt:lpstr>Productos</vt:lpstr>
      <vt:lpstr>Ventas</vt:lpstr>
      <vt:lpstr>Compras y Gastos</vt:lpstr>
      <vt:lpstr>Fiados</vt:lpstr>
      <vt:lpstr>Cierre de Caja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2026-07-22T04:26:45Z</dcterms:created>
  <dcterms:modified xsi:type="dcterms:W3CDTF">2026-07-22T10:55:40Z</dcterms:modified>
</cp:coreProperties>
</file>